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15" windowHeight="12780" firstSheet="2" activeTab="3"/>
  </bookViews>
  <sheets>
    <sheet name="Settings" sheetId="8" r:id="rId1"/>
    <sheet name="Report" sheetId="11" r:id="rId2"/>
    <sheet name="Cash" sheetId="4" r:id="rId3"/>
    <sheet name="Receipts" sheetId="1" r:id="rId4"/>
    <sheet name="Payments" sheetId="2" r:id="rId5"/>
    <sheet name="Income" sheetId="3" r:id="rId6"/>
    <sheet name="Balance" sheetId="5" r:id="rId7"/>
    <sheet name="Notes" sheetId="6" r:id="rId8"/>
    <sheet name="Audit" sheetId="7" r:id="rId9"/>
    <sheet name="Worksheet" sheetId="9" state="hidden" r:id="rId10"/>
  </sheets>
  <externalReferences>
    <externalReference r:id="rId11"/>
  </externalReferences>
  <definedNames>
    <definedName name="_xlnm.Print_Area" localSheetId="8">Audit!$A$1:$E$29</definedName>
    <definedName name="_xlnm.Print_Area" localSheetId="2">Cash!$A$1:$G$36</definedName>
    <definedName name="_xlnm.Print_Area" localSheetId="4">Payments!$A$1:$AT$92</definedName>
    <definedName name="_xlnm.Print_Area" localSheetId="1">Report!$A$1:$G$53</definedName>
    <definedName name="_xlnm.Print_Area" localSheetId="0">Settings!$A$1:$D$15</definedName>
    <definedName name="PRINTS">Cash!$C$45:$C$45</definedName>
  </definedNames>
  <calcPr calcId="145621"/>
</workbook>
</file>

<file path=xl/calcChain.xml><?xml version="1.0" encoding="utf-8"?>
<calcChain xmlns="http://schemas.openxmlformats.org/spreadsheetml/2006/main">
  <c r="D23" i="7" l="1"/>
  <c r="D17" i="7" l="1"/>
  <c r="A26" i="5"/>
  <c r="C21" i="7"/>
  <c r="H5" i="1" l="1"/>
  <c r="D15" i="7"/>
  <c r="A12" i="5"/>
  <c r="A34" i="3" l="1"/>
  <c r="A39" i="3"/>
  <c r="D25" i="7" l="1"/>
  <c r="G77" i="6" l="1"/>
  <c r="D13" i="7" l="1"/>
  <c r="F34" i="3" l="1"/>
  <c r="F33" i="3"/>
  <c r="B37" i="9" l="1"/>
  <c r="C37" i="9" s="1" a="1"/>
  <c r="D37" i="9" l="1"/>
  <c r="D52" i="9"/>
  <c r="H44" i="9"/>
  <c r="G53" i="9"/>
  <c r="E44" i="9"/>
  <c r="H54" i="9"/>
  <c r="D46" i="9"/>
  <c r="E56" i="9"/>
  <c r="E48" i="9"/>
  <c r="G37" i="9"/>
  <c r="F53" i="9"/>
  <c r="F49" i="9"/>
  <c r="D44" i="9"/>
  <c r="H38" i="9"/>
  <c r="C55" i="9"/>
  <c r="F51" i="9"/>
  <c r="E46" i="9"/>
  <c r="C41" i="9"/>
  <c r="G50" i="9"/>
  <c r="C48" i="9"/>
  <c r="E45" i="9"/>
  <c r="G42" i="9"/>
  <c r="C40" i="9"/>
  <c r="E37" i="9"/>
  <c r="F54" i="9"/>
  <c r="H51" i="9"/>
  <c r="D49" i="9"/>
  <c r="F46" i="9"/>
  <c r="H43" i="9"/>
  <c r="D41" i="9"/>
  <c r="F38" i="9"/>
  <c r="F47" i="9"/>
  <c r="D50" i="9"/>
  <c r="C52" i="9"/>
  <c r="G41" i="9"/>
  <c r="C53" i="9"/>
  <c r="F43" i="9"/>
  <c r="G54" i="9"/>
  <c r="G45" i="9"/>
  <c r="D56" i="9"/>
  <c r="G52" i="9"/>
  <c r="D48" i="9"/>
  <c r="H42" i="9"/>
  <c r="F37" i="9"/>
  <c r="D54" i="9"/>
  <c r="E50" i="9"/>
  <c r="C45" i="9"/>
  <c r="G39" i="9"/>
  <c r="C50" i="9"/>
  <c r="E47" i="9"/>
  <c r="G44" i="9"/>
  <c r="C42" i="9"/>
  <c r="E39" i="9"/>
  <c r="F56" i="9"/>
  <c r="H53" i="9"/>
  <c r="D51" i="9"/>
  <c r="F48" i="9"/>
  <c r="H45" i="9"/>
  <c r="D43" i="9"/>
  <c r="F40" i="9"/>
  <c r="H37" i="9"/>
  <c r="D42" i="9"/>
  <c r="F39" i="9"/>
  <c r="G49" i="9"/>
  <c r="C39" i="9"/>
  <c r="E51" i="9"/>
  <c r="H40" i="9"/>
  <c r="H52" i="9"/>
  <c r="C43" i="9"/>
  <c r="E55" i="9"/>
  <c r="G51" i="9"/>
  <c r="H46" i="9"/>
  <c r="F41" i="9"/>
  <c r="H56" i="9"/>
  <c r="E53" i="9"/>
  <c r="C49" i="9"/>
  <c r="G43" i="9"/>
  <c r="E38" i="9"/>
  <c r="E49" i="9"/>
  <c r="G46" i="9"/>
  <c r="C44" i="9"/>
  <c r="E41" i="9"/>
  <c r="G38" i="9"/>
  <c r="H55" i="9"/>
  <c r="D53" i="9"/>
  <c r="F50" i="9"/>
  <c r="F42" i="9"/>
  <c r="H47" i="9"/>
  <c r="C38" i="9"/>
  <c r="G48" i="9"/>
  <c r="E52" i="9"/>
  <c r="H50" i="9"/>
  <c r="D38" i="9"/>
  <c r="F55" i="9"/>
  <c r="D39" i="9"/>
  <c r="F44" i="9"/>
  <c r="H49" i="9"/>
  <c r="G40" i="9"/>
  <c r="C37" i="9"/>
  <c r="C56" i="9"/>
  <c r="E54" i="9"/>
  <c r="H48" i="9"/>
  <c r="C54" i="9"/>
  <c r="H41" i="9"/>
  <c r="D47" i="9"/>
  <c r="D55" i="9"/>
  <c r="C46" i="9"/>
  <c r="G47" i="9"/>
  <c r="F45" i="9"/>
  <c r="C51" i="9"/>
  <c r="C47" i="9"/>
  <c r="H39" i="9"/>
  <c r="D45" i="9"/>
  <c r="F52" i="9"/>
  <c r="E43" i="9"/>
  <c r="E42" i="9"/>
  <c r="D40" i="9"/>
  <c r="E40" i="9"/>
  <c r="G56" i="9"/>
  <c r="G55" i="9"/>
  <c r="F29" i="11"/>
  <c r="F3" i="11"/>
  <c r="C58" i="9" l="1"/>
  <c r="H58" i="9"/>
  <c r="N4" i="1"/>
  <c r="M4" i="1"/>
  <c r="L4" i="1"/>
  <c r="H11" i="3" s="1"/>
  <c r="J4" i="1"/>
  <c r="AE4" i="2"/>
  <c r="AD4" i="2"/>
  <c r="AC4" i="2"/>
  <c r="E21" i="4" l="1"/>
  <c r="E20" i="4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2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2" i="9"/>
  <c r="O4" i="1" l="1"/>
  <c r="Q4" i="1" l="1"/>
  <c r="K4" i="1"/>
  <c r="H10" i="3" s="1"/>
  <c r="P4" i="1"/>
  <c r="H12" i="3" s="1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B4" i="2"/>
  <c r="AA4" i="2"/>
  <c r="Z4" i="2"/>
  <c r="Y4" i="2"/>
  <c r="X4" i="2"/>
  <c r="W4" i="2"/>
  <c r="V4" i="2"/>
  <c r="O4" i="2"/>
  <c r="U4" i="2"/>
  <c r="T4" i="2"/>
  <c r="S4" i="2"/>
  <c r="R4" i="2"/>
  <c r="Q4" i="2"/>
  <c r="P4" i="2"/>
  <c r="N4" i="2"/>
  <c r="M4" i="2"/>
  <c r="L4" i="2"/>
  <c r="K4" i="2"/>
  <c r="J4" i="2"/>
  <c r="F4" i="2"/>
  <c r="E18" i="4" s="1"/>
  <c r="H4" i="2"/>
  <c r="I4" i="2"/>
  <c r="AT4" i="2"/>
  <c r="L5" i="2" s="1"/>
  <c r="F32" i="3" l="1"/>
  <c r="F28" i="3"/>
  <c r="F29" i="3"/>
  <c r="F27" i="3"/>
  <c r="F25" i="3"/>
  <c r="H5" i="2"/>
  <c r="F5" i="2" s="1"/>
  <c r="A19" i="5" l="1"/>
  <c r="H13" i="3"/>
  <c r="F24" i="3"/>
  <c r="B2" i="9" l="1"/>
  <c r="C2" i="9" s="1" a="1"/>
  <c r="J2" i="8"/>
  <c r="F23" i="3"/>
  <c r="F22" i="3"/>
  <c r="F20" i="6"/>
  <c r="F22" i="6" s="1"/>
  <c r="G8" i="5" s="1"/>
  <c r="F31" i="3"/>
  <c r="F30" i="3"/>
  <c r="F26" i="3"/>
  <c r="P2" i="8"/>
  <c r="E4" i="4" s="1"/>
  <c r="Q4" i="8"/>
  <c r="B16" i="4" s="1"/>
  <c r="E20" i="6" s="1"/>
  <c r="O4" i="8"/>
  <c r="B12" i="4" s="1"/>
  <c r="M4" i="8"/>
  <c r="J4" i="8"/>
  <c r="F73" i="6"/>
  <c r="H4" i="1"/>
  <c r="H8" i="3" s="1"/>
  <c r="D9" i="7" s="1"/>
  <c r="I4" i="1"/>
  <c r="H9" i="3" s="1"/>
  <c r="R4" i="1"/>
  <c r="H14" i="3" s="1"/>
  <c r="F4" i="1"/>
  <c r="E16" i="4" s="1"/>
  <c r="E43" i="6"/>
  <c r="E16" i="5" s="1"/>
  <c r="G16" i="5" s="1"/>
  <c r="G25" i="5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10" i="2"/>
  <c r="D27" i="7"/>
  <c r="E4" i="1"/>
  <c r="T4" i="1"/>
  <c r="F62" i="6"/>
  <c r="G9" i="5"/>
  <c r="H2" i="9" l="1"/>
  <c r="F6" i="9"/>
  <c r="C10" i="9"/>
  <c r="F13" i="9"/>
  <c r="D17" i="9"/>
  <c r="G20" i="9"/>
  <c r="D24" i="9"/>
  <c r="H27" i="9"/>
  <c r="E31" i="9"/>
  <c r="F27" i="9"/>
  <c r="H22" i="9"/>
  <c r="D18" i="9"/>
  <c r="E13" i="9"/>
  <c r="G8" i="9"/>
  <c r="C4" i="9"/>
  <c r="E29" i="9"/>
  <c r="G24" i="9"/>
  <c r="C20" i="9"/>
  <c r="D15" i="9"/>
  <c r="F10" i="9"/>
  <c r="H5" i="9"/>
  <c r="F31" i="9"/>
  <c r="G26" i="9"/>
  <c r="C22" i="9"/>
  <c r="E17" i="9"/>
  <c r="F12" i="9"/>
  <c r="H7" i="9"/>
  <c r="D3" i="9"/>
  <c r="E27" i="9"/>
  <c r="G22" i="9"/>
  <c r="H17" i="9"/>
  <c r="D13" i="9"/>
  <c r="F8" i="9"/>
  <c r="F3" i="9"/>
  <c r="G31" i="9"/>
  <c r="C29" i="9"/>
  <c r="E26" i="9"/>
  <c r="G23" i="9"/>
  <c r="C21" i="9"/>
  <c r="E18" i="9"/>
  <c r="G15" i="9"/>
  <c r="C13" i="9"/>
  <c r="E10" i="9"/>
  <c r="G7" i="9"/>
  <c r="C5" i="9"/>
  <c r="H3" i="9"/>
  <c r="E7" i="9"/>
  <c r="H10" i="9"/>
  <c r="F14" i="9"/>
  <c r="C18" i="9"/>
  <c r="F21" i="9"/>
  <c r="D25" i="9"/>
  <c r="G28" i="9"/>
  <c r="D31" i="9"/>
  <c r="F26" i="9"/>
  <c r="H21" i="9"/>
  <c r="H16" i="9"/>
  <c r="D12" i="9"/>
  <c r="F7" i="9"/>
  <c r="G2" i="9"/>
  <c r="D28" i="9"/>
  <c r="F23" i="9"/>
  <c r="G18" i="9"/>
  <c r="C14" i="9"/>
  <c r="E9" i="9"/>
  <c r="F4" i="9"/>
  <c r="D30" i="9"/>
  <c r="F25" i="9"/>
  <c r="H20" i="9"/>
  <c r="C16" i="9"/>
  <c r="E11" i="9"/>
  <c r="G6" i="9"/>
  <c r="H30" i="9"/>
  <c r="D26" i="9"/>
  <c r="E21" i="9"/>
  <c r="G16" i="9"/>
  <c r="C12" i="9"/>
  <c r="D7" i="9"/>
  <c r="F2" i="9"/>
  <c r="C31" i="9"/>
  <c r="E28" i="9"/>
  <c r="G25" i="9"/>
  <c r="C23" i="9"/>
  <c r="E20" i="9"/>
  <c r="G17" i="9"/>
  <c r="F5" i="9"/>
  <c r="H15" i="9"/>
  <c r="G27" i="9"/>
  <c r="G13" i="9"/>
  <c r="E6" i="9"/>
  <c r="D9" i="9"/>
  <c r="E23" i="9"/>
  <c r="C24" i="9"/>
  <c r="D5" i="9"/>
  <c r="F16" i="9"/>
  <c r="C28" i="9"/>
  <c r="H8" i="9"/>
  <c r="D19" i="9"/>
  <c r="C27" i="9"/>
  <c r="E12" i="9"/>
  <c r="G4" i="9"/>
  <c r="H11" i="9"/>
  <c r="H18" i="9"/>
  <c r="C26" i="9"/>
  <c r="C30" i="9"/>
  <c r="F20" i="9"/>
  <c r="D11" i="9"/>
  <c r="H31" i="9"/>
  <c r="D22" i="9"/>
  <c r="H12" i="9"/>
  <c r="E3" i="9"/>
  <c r="F24" i="9"/>
  <c r="H14" i="9"/>
  <c r="E5" i="9"/>
  <c r="H24" i="9"/>
  <c r="F15" i="9"/>
  <c r="C6" i="9"/>
  <c r="E30" i="9"/>
  <c r="C25" i="9"/>
  <c r="G19" i="9"/>
  <c r="C15" i="9"/>
  <c r="G11" i="9"/>
  <c r="E8" i="9"/>
  <c r="E4" i="9"/>
  <c r="G12" i="9"/>
  <c r="H19" i="9"/>
  <c r="H26" i="9"/>
  <c r="H28" i="9"/>
  <c r="E19" i="9"/>
  <c r="H9" i="9"/>
  <c r="G30" i="9"/>
  <c r="D21" i="9"/>
  <c r="F11" i="9"/>
  <c r="D2" i="9"/>
  <c r="D23" i="9"/>
  <c r="H13" i="9"/>
  <c r="D4" i="9"/>
  <c r="H23" i="9"/>
  <c r="D14" i="9"/>
  <c r="H4" i="9"/>
  <c r="G29" i="9"/>
  <c r="E24" i="9"/>
  <c r="C19" i="9"/>
  <c r="E14" i="9"/>
  <c r="C11" i="9"/>
  <c r="C7" i="9"/>
  <c r="G3" i="9"/>
  <c r="E2" i="9"/>
  <c r="D8" i="9"/>
  <c r="E15" i="9"/>
  <c r="F22" i="9"/>
  <c r="F29" i="9"/>
  <c r="E25" i="9"/>
  <c r="D6" i="9"/>
  <c r="D27" i="9"/>
  <c r="F17" i="9"/>
  <c r="C8" i="9"/>
  <c r="D29" i="9"/>
  <c r="F19" i="9"/>
  <c r="D10" i="9"/>
  <c r="H29" i="9"/>
  <c r="D20" i="9"/>
  <c r="G10" i="9"/>
  <c r="E22" i="9"/>
  <c r="C17" i="9"/>
  <c r="G9" i="9"/>
  <c r="C3" i="9"/>
  <c r="C2" i="9"/>
  <c r="D16" i="9"/>
  <c r="F30" i="9"/>
  <c r="G14" i="9"/>
  <c r="H25" i="9"/>
  <c r="H6" i="9"/>
  <c r="F18" i="9"/>
  <c r="F28" i="9"/>
  <c r="F9" i="9"/>
  <c r="G21" i="9"/>
  <c r="E16" i="9"/>
  <c r="C9" i="9"/>
  <c r="G5" i="9"/>
  <c r="B2" i="4"/>
  <c r="A1" i="11"/>
  <c r="A1" i="1"/>
  <c r="B29" i="4"/>
  <c r="E3" i="5" s="1"/>
  <c r="A1" i="2"/>
  <c r="C1" i="5"/>
  <c r="C1" i="3"/>
  <c r="E3" i="3"/>
  <c r="A3" i="2" s="1"/>
  <c r="B18" i="4"/>
  <c r="G10" i="5"/>
  <c r="G12" i="5" s="1"/>
  <c r="G19" i="5" s="1"/>
  <c r="E23" i="4"/>
  <c r="C25" i="5"/>
  <c r="R2" i="9"/>
  <c r="F5" i="1"/>
  <c r="H16" i="3"/>
  <c r="D11" i="7" s="1"/>
  <c r="D16" i="4"/>
  <c r="D23" i="4" s="1"/>
  <c r="M2" i="9"/>
  <c r="H36" i="3"/>
  <c r="D1" i="7" l="1"/>
  <c r="H33" i="9"/>
  <c r="C33" i="9"/>
  <c r="F31" i="11"/>
  <c r="F32" i="11"/>
  <c r="Q3" i="9"/>
  <c r="R3" i="9" s="1"/>
  <c r="C36" i="11"/>
  <c r="C41" i="11"/>
  <c r="D23" i="11"/>
  <c r="B23" i="11"/>
  <c r="B25" i="11"/>
  <c r="D25" i="11"/>
  <c r="B22" i="11"/>
  <c r="D22" i="11"/>
  <c r="B26" i="11"/>
  <c r="D26" i="11"/>
  <c r="B24" i="11"/>
  <c r="D24" i="11"/>
  <c r="B14" i="11"/>
  <c r="F14" i="11"/>
  <c r="E14" i="11"/>
  <c r="E13" i="11"/>
  <c r="F13" i="11"/>
  <c r="B13" i="11"/>
  <c r="E16" i="11"/>
  <c r="F16" i="11"/>
  <c r="B16" i="11"/>
  <c r="E10" i="11"/>
  <c r="F10" i="11"/>
  <c r="B10" i="11"/>
  <c r="B8" i="11"/>
  <c r="F8" i="11"/>
  <c r="E8" i="11"/>
  <c r="B7" i="11"/>
  <c r="F7" i="11"/>
  <c r="E7" i="11"/>
  <c r="E9" i="11"/>
  <c r="B9" i="11"/>
  <c r="F9" i="11"/>
  <c r="B12" i="11"/>
  <c r="F12" i="11"/>
  <c r="E12" i="11"/>
  <c r="E11" i="11"/>
  <c r="B11" i="11"/>
  <c r="F11" i="11"/>
  <c r="E15" i="11"/>
  <c r="B15" i="11"/>
  <c r="F15" i="11"/>
  <c r="E17" i="11"/>
  <c r="B17" i="11"/>
  <c r="F17" i="11"/>
  <c r="C35" i="5"/>
  <c r="E2" i="6"/>
  <c r="A35" i="6" s="1"/>
  <c r="A3" i="1"/>
  <c r="L3" i="9"/>
  <c r="M3" i="9" s="1"/>
  <c r="H39" i="3"/>
  <c r="G26" i="5" s="1"/>
  <c r="G29" i="5" s="1"/>
  <c r="D19" i="7" s="1"/>
  <c r="D15" i="11" l="1"/>
  <c r="Q4" i="9"/>
  <c r="F37" i="11" s="1"/>
  <c r="F36" i="11"/>
  <c r="D36" i="11"/>
  <c r="S3" i="9"/>
  <c r="F41" i="11"/>
  <c r="D41" i="11"/>
  <c r="D14" i="11"/>
  <c r="D16" i="11"/>
  <c r="F24" i="11"/>
  <c r="D7" i="11"/>
  <c r="F22" i="11"/>
  <c r="F25" i="11"/>
  <c r="D17" i="11"/>
  <c r="D13" i="11"/>
  <c r="D11" i="11"/>
  <c r="D10" i="11"/>
  <c r="D9" i="11"/>
  <c r="D8" i="11"/>
  <c r="F26" i="11"/>
  <c r="F30" i="11"/>
  <c r="D12" i="11"/>
  <c r="F23" i="11"/>
  <c r="D37" i="11"/>
  <c r="F27" i="11"/>
  <c r="B18" i="11"/>
  <c r="F18" i="11"/>
  <c r="F5" i="11" s="1"/>
  <c r="A14" i="6"/>
  <c r="N3" i="9"/>
  <c r="D21" i="7"/>
  <c r="L4" i="9"/>
  <c r="D42" i="11" s="1"/>
  <c r="D27" i="11" l="1"/>
  <c r="B27" i="11"/>
  <c r="R4" i="9"/>
  <c r="F38" i="11" s="1"/>
  <c r="S4" i="9"/>
  <c r="F42" i="11"/>
  <c r="F20" i="11"/>
  <c r="D18" i="11"/>
  <c r="E18" i="11"/>
  <c r="N4" i="9"/>
  <c r="M4" i="9"/>
  <c r="Q5" i="9" l="1"/>
  <c r="R5" i="9" s="1"/>
  <c r="D39" i="11" s="1"/>
  <c r="D38" i="11"/>
  <c r="L5" i="9"/>
  <c r="F43" i="11" s="1"/>
  <c r="F39" i="11" l="1"/>
  <c r="Q6" i="9"/>
  <c r="R6" i="9" s="1"/>
  <c r="Q7" i="9" s="1"/>
  <c r="S7" i="9" s="1"/>
  <c r="S5" i="9"/>
  <c r="D43" i="11"/>
  <c r="N5" i="9"/>
  <c r="M5" i="9"/>
  <c r="R7" i="9" l="1"/>
  <c r="Q8" i="9" s="1"/>
  <c r="S8" i="9" s="1"/>
  <c r="S6" i="9"/>
  <c r="L6" i="9"/>
  <c r="D44" i="11" s="1"/>
  <c r="R8" i="9" l="1"/>
  <c r="Q9" i="9" s="1"/>
  <c r="S9" i="9" s="1"/>
  <c r="F44" i="11"/>
  <c r="M6" i="9"/>
  <c r="N6" i="9"/>
  <c r="R9" i="9" l="1"/>
  <c r="Q10" i="9" s="1"/>
  <c r="S10" i="9" s="1"/>
  <c r="L7" i="9"/>
  <c r="M7" i="9" s="1"/>
  <c r="R10" i="9" l="1"/>
  <c r="Q11" i="9" s="1"/>
  <c r="S11" i="9" s="1"/>
  <c r="F45" i="11"/>
  <c r="D45" i="11"/>
  <c r="N7" i="9"/>
  <c r="L8" i="9"/>
  <c r="D46" i="11" s="1"/>
  <c r="R11" i="9" l="1"/>
  <c r="Q12" i="9" s="1"/>
  <c r="S12" i="9" s="1"/>
  <c r="F46" i="11"/>
  <c r="N8" i="9"/>
  <c r="M8" i="9"/>
  <c r="R12" i="9" l="1"/>
  <c r="Q13" i="9" s="1"/>
  <c r="R13" i="9" s="1"/>
  <c r="Q14" i="9" s="1"/>
  <c r="L9" i="9"/>
  <c r="D47" i="11" s="1"/>
  <c r="S13" i="9" l="1"/>
  <c r="F47" i="11"/>
  <c r="M9" i="9"/>
  <c r="N9" i="9"/>
  <c r="R14" i="9"/>
  <c r="Q15" i="9" s="1"/>
  <c r="S14" i="9"/>
  <c r="L10" i="9" l="1"/>
  <c r="D48" i="11" s="1"/>
  <c r="R15" i="9"/>
  <c r="Q16" i="9" s="1"/>
  <c r="S15" i="9"/>
  <c r="F48" i="11" l="1"/>
  <c r="N10" i="9"/>
  <c r="M10" i="9"/>
  <c r="S16" i="9"/>
  <c r="R16" i="9"/>
  <c r="Q17" i="9" s="1"/>
  <c r="L11" i="9" l="1"/>
  <c r="M11" i="9" s="1"/>
  <c r="R17" i="9"/>
  <c r="Q18" i="9" s="1"/>
  <c r="S17" i="9"/>
  <c r="F49" i="11" l="1"/>
  <c r="D49" i="11"/>
  <c r="N11" i="9"/>
  <c r="L12" i="9"/>
  <c r="D50" i="11" s="1"/>
  <c r="R18" i="9"/>
  <c r="Q19" i="9" s="1"/>
  <c r="S18" i="9"/>
  <c r="F50" i="11" l="1"/>
  <c r="F52" i="11" s="1"/>
  <c r="M12" i="9"/>
  <c r="N12" i="9"/>
  <c r="R19" i="9"/>
  <c r="Q20" i="9" s="1"/>
  <c r="S19" i="9"/>
  <c r="L13" i="9" l="1"/>
  <c r="M13" i="9" s="1"/>
  <c r="L14" i="9" s="1"/>
  <c r="S20" i="9"/>
  <c r="R20" i="9"/>
  <c r="Q21" i="9" s="1"/>
  <c r="N13" i="9" l="1"/>
  <c r="S21" i="9"/>
  <c r="R21" i="9"/>
  <c r="N14" i="9"/>
  <c r="M14" i="9"/>
  <c r="L15" i="9" s="1"/>
  <c r="N15" i="9" l="1"/>
  <c r="M15" i="9"/>
  <c r="L16" i="9" s="1"/>
  <c r="M16" i="9" l="1"/>
  <c r="L17" i="9" s="1"/>
  <c r="N16" i="9"/>
  <c r="M17" i="9" l="1"/>
  <c r="L18" i="9" s="1"/>
  <c r="N17" i="9"/>
  <c r="N18" i="9" l="1"/>
  <c r="M18" i="9"/>
  <c r="L19" i="9" s="1"/>
  <c r="M19" i="9" l="1"/>
  <c r="L20" i="9" s="1"/>
  <c r="N19" i="9"/>
  <c r="N20" i="9" l="1"/>
  <c r="M20" i="9"/>
  <c r="L21" i="9" s="1"/>
  <c r="N21" i="9" l="1"/>
  <c r="M21" i="9"/>
  <c r="L22" i="9" s="1"/>
  <c r="N22" i="9" l="1"/>
  <c r="M22" i="9"/>
  <c r="L23" i="9" s="1"/>
  <c r="M23" i="9" l="1"/>
  <c r="L24" i="9" s="1"/>
  <c r="N23" i="9"/>
  <c r="N24" i="9" l="1"/>
  <c r="M24" i="9"/>
  <c r="L25" i="9" s="1"/>
  <c r="N25" i="9" l="1"/>
  <c r="M25" i="9"/>
  <c r="L26" i="9" s="1"/>
  <c r="N26" i="9" l="1"/>
  <c r="M26" i="9"/>
  <c r="L27" i="9" s="1"/>
  <c r="M27" i="9" l="1"/>
  <c r="L28" i="9" s="1"/>
  <c r="D51" i="11" s="1"/>
  <c r="N27" i="9"/>
  <c r="M28" i="9" l="1"/>
  <c r="N28" i="9"/>
  <c r="F51" i="11" s="1"/>
</calcChain>
</file>

<file path=xl/comments1.xml><?xml version="1.0" encoding="utf-8"?>
<comments xmlns="http://schemas.openxmlformats.org/spreadsheetml/2006/main">
  <authors>
    <author>Stratton Audley Parish Clerk</author>
  </authors>
  <commentList>
    <comment ref="R13" authorId="0">
      <text>
        <r>
          <rPr>
            <b/>
            <sz val="9"/>
            <color indexed="81"/>
            <rFont val="Tahoma"/>
            <family val="2"/>
          </rPr>
          <t>Stratton Audley Parish Clerk:</t>
        </r>
        <r>
          <rPr>
            <sz val="9"/>
            <color indexed="81"/>
            <rFont val="Tahoma"/>
            <family val="2"/>
          </rPr>
          <t xml:space="preserve">
Not accounted in balance previously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>Stratton Audley Parish Clerk:</t>
        </r>
        <r>
          <rPr>
            <sz val="9"/>
            <color indexed="81"/>
            <rFont val="Tahoma"/>
            <family val="2"/>
          </rPr>
          <t xml:space="preserve">
Not accounted in balance previously</t>
        </r>
      </text>
    </comment>
  </commentList>
</comments>
</file>

<file path=xl/sharedStrings.xml><?xml version="1.0" encoding="utf-8"?>
<sst xmlns="http://schemas.openxmlformats.org/spreadsheetml/2006/main" count="533" uniqueCount="291">
  <si>
    <t>Analysis</t>
  </si>
  <si>
    <t>Running totals</t>
  </si>
  <si>
    <t>Aggregate total</t>
  </si>
  <si>
    <t xml:space="preserve">  + VAT</t>
  </si>
  <si>
    <t>Date</t>
  </si>
  <si>
    <t>Source</t>
  </si>
  <si>
    <t>Details</t>
  </si>
  <si>
    <t>Current</t>
  </si>
  <si>
    <t>Precept</t>
  </si>
  <si>
    <t>Bank</t>
  </si>
  <si>
    <t>Miscell.</t>
  </si>
  <si>
    <t>VAT refund</t>
  </si>
  <si>
    <t>Account</t>
  </si>
  <si>
    <t>Interest</t>
  </si>
  <si>
    <t>Receipts</t>
  </si>
  <si>
    <t>Cherwell DC</t>
  </si>
  <si>
    <t xml:space="preserve">+vat   </t>
  </si>
  <si>
    <t>Payee</t>
  </si>
  <si>
    <t xml:space="preserve">Bank </t>
  </si>
  <si>
    <t>Expenses</t>
  </si>
  <si>
    <t>Insurance</t>
  </si>
  <si>
    <t>VAT</t>
  </si>
  <si>
    <t>Payments</t>
  </si>
  <si>
    <t>New matters</t>
  </si>
  <si>
    <t>Income and Expenditure</t>
  </si>
  <si>
    <t>Prior year</t>
  </si>
  <si>
    <t>INCOME</t>
  </si>
  <si>
    <t>Grants &amp; Donations</t>
  </si>
  <si>
    <t>Miscellaneous</t>
  </si>
  <si>
    <t>__________</t>
  </si>
  <si>
    <t>Total Income</t>
  </si>
  <si>
    <t>Less</t>
  </si>
  <si>
    <t>EXPENDITURE</t>
  </si>
  <si>
    <t>Clerk's wages</t>
  </si>
  <si>
    <t>Clerk's expenses</t>
  </si>
  <si>
    <t>Fees and subscriptions</t>
  </si>
  <si>
    <t>Highway and footpaths</t>
  </si>
  <si>
    <t>Land &amp; amenities</t>
  </si>
  <si>
    <t>Total Expenditure</t>
  </si>
  <si>
    <t>Excess of Income over Expenditure</t>
  </si>
  <si>
    <t>Cash summary</t>
  </si>
  <si>
    <t>Bank account Balance</t>
  </si>
  <si>
    <t>Payments made but not cleared</t>
  </si>
  <si>
    <t>Anne Davies</t>
  </si>
  <si>
    <t xml:space="preserve">Balance sheet </t>
  </si>
  <si>
    <t>CURRENT ASSETS</t>
  </si>
  <si>
    <t>Sundry Debtors</t>
  </si>
  <si>
    <t>Current Account</t>
  </si>
  <si>
    <t>CURRENT LIABILITIES</t>
  </si>
  <si>
    <t>Sundry Creditors</t>
  </si>
  <si>
    <t>TOTAL NET ASSETS</t>
  </si>
  <si>
    <t>Represented by:</t>
  </si>
  <si>
    <t>The above statement represents fairly the financial position of the authority</t>
  </si>
  <si>
    <t xml:space="preserve">Approved by the Parish Council on </t>
  </si>
  <si>
    <t>Chairman</t>
  </si>
  <si>
    <t>Responsible Financial Officer</t>
  </si>
  <si>
    <t>Notes on Balance sheet</t>
  </si>
  <si>
    <t>Investments</t>
  </si>
  <si>
    <t>Long term debtors ( more than 1 year)</t>
  </si>
  <si>
    <t>None</t>
  </si>
  <si>
    <t>Stocks and stores</t>
  </si>
  <si>
    <t>(i) Current</t>
  </si>
  <si>
    <t>Payments in advance</t>
  </si>
  <si>
    <t>Temporary Lendings</t>
  </si>
  <si>
    <t>Cash</t>
  </si>
  <si>
    <t>See statements</t>
  </si>
  <si>
    <t>Temporary Borrowing</t>
  </si>
  <si>
    <t>Reserves</t>
  </si>
  <si>
    <t>Assets</t>
  </si>
  <si>
    <t>Capital Reserve</t>
  </si>
  <si>
    <t>General Balance</t>
  </si>
  <si>
    <t xml:space="preserve">Items purchased from Capital Reserve </t>
  </si>
  <si>
    <t>Tenancies granted</t>
  </si>
  <si>
    <t>s137 Payments</t>
  </si>
  <si>
    <t>Agency agreements</t>
  </si>
  <si>
    <t>Advertising and Publicity</t>
  </si>
  <si>
    <t>Printing costs relate to publication of the Parish newsletter</t>
  </si>
  <si>
    <t>Contingent liabilities</t>
  </si>
  <si>
    <t>Pensions</t>
  </si>
  <si>
    <t>Current year</t>
  </si>
  <si>
    <t>Balance brought forward</t>
  </si>
  <si>
    <t>Other Income</t>
  </si>
  <si>
    <t>Staff Costs</t>
  </si>
  <si>
    <t>Interest and repayments</t>
  </si>
  <si>
    <t>Other Expenditure</t>
  </si>
  <si>
    <t>Balance carried forward</t>
  </si>
  <si>
    <t>Check: Error if not 0</t>
  </si>
  <si>
    <t>Total cash &amp; investments</t>
  </si>
  <si>
    <t>Total fixed and long-term assets</t>
  </si>
  <si>
    <t>Total Borrowings</t>
  </si>
  <si>
    <t>(Prior year:</t>
  </si>
  <si>
    <t>None)</t>
  </si>
  <si>
    <t xml:space="preserve">Entries on Audit form for year ending  </t>
  </si>
  <si>
    <t xml:space="preserve">              1 indicates rounding error</t>
  </si>
  <si>
    <t>at</t>
  </si>
  <si>
    <t/>
  </si>
  <si>
    <t>Adjustments (see notes)</t>
  </si>
  <si>
    <t xml:space="preserve">There were </t>
  </si>
  <si>
    <t>electors on the roll.</t>
  </si>
  <si>
    <t>Payments made were:</t>
  </si>
  <si>
    <t>The limit for spending under s137 of the Local Government Act 1972 for the council for the year</t>
  </si>
  <si>
    <t>per elector was</t>
  </si>
  <si>
    <t>CDC</t>
  </si>
  <si>
    <t>statement</t>
  </si>
  <si>
    <t>OALC</t>
  </si>
  <si>
    <t>Parish:</t>
  </si>
  <si>
    <t>Year to 31st March</t>
  </si>
  <si>
    <t>Stratton Audley</t>
  </si>
  <si>
    <t>Budget Items</t>
  </si>
  <si>
    <t>Receipts:</t>
  </si>
  <si>
    <t>Payments:</t>
  </si>
  <si>
    <t>Bank Interest</t>
  </si>
  <si>
    <t>Fees &amp; Subscriptions</t>
  </si>
  <si>
    <t>Latest Bank Statement</t>
  </si>
  <si>
    <t>Last Meeting</t>
  </si>
  <si>
    <t>Next Meeting</t>
  </si>
  <si>
    <t xml:space="preserve"> to </t>
  </si>
  <si>
    <t>Bank Accounts</t>
  </si>
  <si>
    <t>Savings account</t>
  </si>
  <si>
    <t>Current account</t>
  </si>
  <si>
    <t>Year ending</t>
  </si>
  <si>
    <t xml:space="preserve">Year to </t>
  </si>
  <si>
    <t>Net transfers</t>
  </si>
  <si>
    <t>Savings</t>
  </si>
  <si>
    <t>Cheques not presented from prior year</t>
  </si>
  <si>
    <t>HMRC</t>
  </si>
  <si>
    <t>interest</t>
  </si>
  <si>
    <t>The Red Lion</t>
  </si>
  <si>
    <t>Meeting room hire</t>
  </si>
  <si>
    <t>Dog Bins</t>
  </si>
  <si>
    <t>Subscription</t>
  </si>
  <si>
    <t>ORCC</t>
  </si>
  <si>
    <t>SLCC</t>
  </si>
  <si>
    <t>Navitas Design</t>
  </si>
  <si>
    <t>Website</t>
  </si>
  <si>
    <t>Mike Gore</t>
  </si>
  <si>
    <t>Grass cutting/Playground</t>
  </si>
  <si>
    <t>Broker Network</t>
  </si>
  <si>
    <t>Chairmen's Conference</t>
  </si>
  <si>
    <t>100 club</t>
  </si>
  <si>
    <t>J Olds</t>
  </si>
  <si>
    <t>Salary</t>
  </si>
  <si>
    <t>S/O</t>
  </si>
  <si>
    <t>Grasscutting grant</t>
  </si>
  <si>
    <t>John Hicks</t>
  </si>
  <si>
    <t>Playground inspection</t>
  </si>
  <si>
    <t>John Honsinger</t>
  </si>
  <si>
    <t>Printing etc.</t>
  </si>
  <si>
    <t>S Watkins</t>
  </si>
  <si>
    <t>CLP expenses</t>
  </si>
  <si>
    <t>BDO</t>
  </si>
  <si>
    <t>Audit</t>
  </si>
  <si>
    <t>PAYE</t>
  </si>
  <si>
    <t>A Davies</t>
  </si>
  <si>
    <t>Salary + expenses</t>
  </si>
  <si>
    <t>Charges</t>
  </si>
  <si>
    <t>Clive Morton</t>
  </si>
  <si>
    <t>Re-issue 500151</t>
  </si>
  <si>
    <t>Cancelled</t>
  </si>
  <si>
    <t>Re-issue 500155</t>
  </si>
  <si>
    <t>Re-issue 500163</t>
  </si>
  <si>
    <t>Monthly Financial Report</t>
  </si>
  <si>
    <t>Payments processed since last meeting</t>
  </si>
  <si>
    <t xml:space="preserve">Parish Council Meeting </t>
  </si>
  <si>
    <t>Bank Reconciliation</t>
  </si>
  <si>
    <t>Statement dated</t>
  </si>
  <si>
    <t>Savings Account</t>
  </si>
  <si>
    <t>Items not yet cleared:</t>
  </si>
  <si>
    <t>Payments not cleared</t>
  </si>
  <si>
    <t>Net Total</t>
  </si>
  <si>
    <t>Cheques deposit</t>
  </si>
  <si>
    <t>Cash deposit</t>
  </si>
  <si>
    <t>OCC</t>
  </si>
  <si>
    <t>CLP</t>
  </si>
  <si>
    <t>Receipts not cleared</t>
  </si>
  <si>
    <t>Summarize</t>
  </si>
  <si>
    <t>gates/path/mowing</t>
  </si>
  <si>
    <t>OPFA</t>
  </si>
  <si>
    <t>Bank Charges</t>
  </si>
  <si>
    <t>Cheque number</t>
  </si>
  <si>
    <t>Bank statement</t>
  </si>
  <si>
    <t>VAT number</t>
  </si>
  <si>
    <t>Receipts not yet cleared</t>
  </si>
  <si>
    <t>Cash reserves are held in the Community Account at Cooperative Bank</t>
  </si>
  <si>
    <t>The closing balance consists only of the cash held in the accounts at Cooperative Bank as shown</t>
  </si>
  <si>
    <t>XXXX</t>
  </si>
  <si>
    <t>vintage tea party</t>
  </si>
  <si>
    <t>ditto</t>
  </si>
  <si>
    <t>payment(cash)</t>
  </si>
  <si>
    <t>payment(cheque)</t>
  </si>
  <si>
    <t>Royal British Legion</t>
  </si>
  <si>
    <t>wreathe</t>
  </si>
  <si>
    <t>V Osborne</t>
  </si>
  <si>
    <t>Information Commissioner</t>
  </si>
  <si>
    <t>Registration</t>
  </si>
  <si>
    <t>PCC</t>
  </si>
  <si>
    <t>Donation</t>
  </si>
  <si>
    <t>Sobell House</t>
  </si>
  <si>
    <t>Mr J Honsinger</t>
  </si>
  <si>
    <t>Personnel</t>
  </si>
  <si>
    <t>Salaries</t>
  </si>
  <si>
    <t>Clerks expenses</t>
  </si>
  <si>
    <t>Cllrs Travel Expenses</t>
  </si>
  <si>
    <t>Training</t>
  </si>
  <si>
    <t>Data Protection</t>
  </si>
  <si>
    <t>RoSPA Inspection</t>
  </si>
  <si>
    <t>Election</t>
  </si>
  <si>
    <t>Meeting room Hire</t>
  </si>
  <si>
    <t>Highways</t>
  </si>
  <si>
    <t>Grass Cutting</t>
  </si>
  <si>
    <t>Dog bin collection</t>
  </si>
  <si>
    <t>Other</t>
  </si>
  <si>
    <t>Bus Shelter</t>
  </si>
  <si>
    <t>Grants</t>
  </si>
  <si>
    <t>Donations/S.137</t>
  </si>
  <si>
    <t>Communications</t>
  </si>
  <si>
    <t>Projects</t>
  </si>
  <si>
    <t>100 Club</t>
  </si>
  <si>
    <t>Subscrip-tions</t>
  </si>
  <si>
    <t>Office / stationery</t>
  </si>
  <si>
    <t xml:space="preserve">Play ground </t>
  </si>
  <si>
    <t>Notice board</t>
  </si>
  <si>
    <t>Misc-ellaneous</t>
  </si>
  <si>
    <t>Donations</t>
  </si>
  <si>
    <t>Finance</t>
  </si>
  <si>
    <t>Admin</t>
  </si>
  <si>
    <t>Other expenses</t>
  </si>
  <si>
    <t>Mrs A Davies</t>
  </si>
  <si>
    <t>Hole in the middle Ltd</t>
  </si>
  <si>
    <t>domain name</t>
  </si>
  <si>
    <t>Rental</t>
  </si>
  <si>
    <t>Income</t>
  </si>
  <si>
    <t>Newsletter</t>
  </si>
  <si>
    <t>Village Hall</t>
  </si>
  <si>
    <t>Allotments</t>
  </si>
  <si>
    <t>Black</t>
  </si>
  <si>
    <t>items are standard</t>
  </si>
  <si>
    <t>Grey</t>
  </si>
  <si>
    <t>are not applicable</t>
  </si>
  <si>
    <t>Green</t>
  </si>
  <si>
    <t>are customised</t>
  </si>
  <si>
    <t>Rental income</t>
  </si>
  <si>
    <t>FCC Environment (UK)Ltd</t>
  </si>
  <si>
    <t>donation re playground</t>
  </si>
  <si>
    <t>R Howson</t>
  </si>
  <si>
    <t>weeds + tree</t>
  </si>
  <si>
    <t>Spraying</t>
  </si>
  <si>
    <t>Play-ground</t>
  </si>
  <si>
    <t>festive Lights</t>
  </si>
  <si>
    <t>Xmas tree</t>
  </si>
  <si>
    <t>election</t>
  </si>
  <si>
    <t>cancelled</t>
  </si>
  <si>
    <t>M Gore</t>
  </si>
  <si>
    <t>S Edwards</t>
  </si>
  <si>
    <t>meeting room hire</t>
  </si>
  <si>
    <t>Bletchington Silver Band</t>
  </si>
  <si>
    <t>deposit</t>
  </si>
  <si>
    <t>Tutorcare</t>
  </si>
  <si>
    <t>defib</t>
  </si>
  <si>
    <t>SSE Resilience grant</t>
  </si>
  <si>
    <t>donation</t>
  </si>
  <si>
    <t>X Mas party</t>
  </si>
  <si>
    <t>Food and music deposit</t>
  </si>
  <si>
    <t>Receipts processed since previous report</t>
  </si>
  <si>
    <t>Prior Statement date</t>
  </si>
  <si>
    <t>Date of statement used for report to previous meeting</t>
  </si>
  <si>
    <t>cl tax</t>
  </si>
  <si>
    <t>visit</t>
  </si>
  <si>
    <t>The Indian Orchard</t>
  </si>
  <si>
    <t>stall holder</t>
  </si>
  <si>
    <t>Thistles interiors</t>
  </si>
  <si>
    <t>Food and music sponsor</t>
  </si>
  <si>
    <t>See separate asset register</t>
  </si>
  <si>
    <t>Resilience</t>
  </si>
  <si>
    <t>A grant of £9508 from SSE is set aside for improving resilience</t>
  </si>
  <si>
    <t>To date £1890 of this has been spent, leaving a balance of £7618</t>
  </si>
  <si>
    <t>precept and national grant</t>
  </si>
  <si>
    <t>New homes bonus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</si>
  <si>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</si>
  <si>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audit</t>
  </si>
  <si>
    <t>Stallholder/sponsorship</t>
  </si>
  <si>
    <t>restated</t>
  </si>
  <si>
    <t>Prior year reconciliation</t>
  </si>
  <si>
    <t>Box</t>
  </si>
  <si>
    <t>Previously</t>
  </si>
  <si>
    <t>Restated</t>
  </si>
  <si>
    <t>Difference</t>
  </si>
  <si>
    <t>£509.89 VAT paid</t>
  </si>
  <si>
    <t>£509.89 VAT claim outstanding at year end</t>
  </si>
  <si>
    <t>£304.19 Vat claim outstanding from 2013/14</t>
  </si>
  <si>
    <t>£304.19 Vat claim outstanding from 2013/14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</si>
</sst>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164" formatCode="0.000"/>
    <numFmt numFmtId="165" formatCode="[$-F800]dddd\,\ mmmm\ dd\,\ yyyy"/>
    <numFmt numFmtId="166" formatCode="&quot;£&quot;#,##0.00"/>
    <numFmt numFmtId="167" formatCode="dd/mm/yy;@"/>
  </numFmts>
  <fonts count="13" x14ac:knownFonts="1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sz val="12"/>
      <color indexed="8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2"/>
      <color theme="0" tint="-0.1499984740745262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0" tint="-0.249977111117893"/>
      <name val="Arial"/>
      <family val="2"/>
    </font>
    <font>
      <sz val="12"/>
      <color rgb="FF068430"/>
      <name val="Arial"/>
      <family val="2"/>
    </font>
  </fonts>
  <fills count="7">
    <fill>
      <patternFill patternType="none"/>
    </fill>
    <fill>
      <patternFill patternType="gray125"/>
    </fill>
    <fill>
      <patternFill patternType="darkGray"/>
    </fill>
    <fill>
      <patternFill patternType="solid">
        <fgColor indexed="9"/>
        <bgColor indexed="64"/>
      </patternFill>
    </fill>
    <fill>
      <patternFill patternType="mediumGray"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dotted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Alignment="1"/>
    <xf numFmtId="15" fontId="0" fillId="0" borderId="0" xfId="0" applyNumberFormat="1" applyFont="1" applyAlignment="1"/>
    <xf numFmtId="0" fontId="0" fillId="0" borderId="0" xfId="0" applyFont="1" applyAlignment="1"/>
    <xf numFmtId="2" fontId="0" fillId="2" borderId="0" xfId="0" applyNumberFormat="1" applyFont="1" applyFill="1" applyAlignment="1"/>
    <xf numFmtId="0" fontId="0" fillId="0" borderId="0" xfId="0" applyNumberFormat="1" applyFont="1" applyAlignment="1"/>
    <xf numFmtId="2" fontId="0" fillId="0" borderId="0" xfId="0" applyNumberFormat="1" applyFont="1" applyAlignment="1"/>
    <xf numFmtId="15" fontId="0" fillId="2" borderId="0" xfId="0" applyNumberFormat="1" applyFont="1" applyFill="1" applyAlignment="1"/>
    <xf numFmtId="0" fontId="0" fillId="2" borderId="0" xfId="0" applyFont="1" applyFill="1" applyAlignment="1"/>
    <xf numFmtId="1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/>
    <xf numFmtId="2" fontId="2" fillId="0" borderId="0" xfId="0" applyNumberFormat="1" applyFont="1" applyAlignment="1"/>
    <xf numFmtId="0" fontId="3" fillId="0" borderId="0" xfId="0" applyFont="1" applyAlignment="1"/>
    <xf numFmtId="0" fontId="4" fillId="3" borderId="1" xfId="0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0" fontId="0" fillId="0" borderId="3" xfId="0" applyFont="1" applyBorder="1" applyAlignment="1"/>
    <xf numFmtId="0" fontId="4" fillId="3" borderId="3" xfId="0" applyFont="1" applyFill="1" applyBorder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4" borderId="3" xfId="0" applyFont="1" applyFill="1" applyBorder="1" applyAlignment="1"/>
    <xf numFmtId="2" fontId="4" fillId="4" borderId="0" xfId="0" applyNumberFormat="1" applyFont="1" applyFill="1" applyAlignment="1"/>
    <xf numFmtId="2" fontId="0" fillId="0" borderId="3" xfId="0" applyNumberFormat="1" applyFont="1" applyBorder="1" applyAlignment="1"/>
    <xf numFmtId="0" fontId="0" fillId="0" borderId="2" xfId="0" applyFont="1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0" fillId="0" borderId="4" xfId="0" applyFont="1" applyBorder="1" applyAlignment="1"/>
    <xf numFmtId="4" fontId="0" fillId="0" borderId="0" xfId="0" applyNumberFormat="1" applyFont="1" applyAlignment="1"/>
    <xf numFmtId="4" fontId="0" fillId="0" borderId="5" xfId="0" applyNumberFormat="1" applyFont="1" applyBorder="1" applyAlignment="1"/>
    <xf numFmtId="4" fontId="4" fillId="0" borderId="0" xfId="0" applyNumberFormat="1" applyFont="1" applyAlignment="1"/>
    <xf numFmtId="0" fontId="0" fillId="0" borderId="0" xfId="0" applyNumberFormat="1" applyAlignment="1"/>
    <xf numFmtId="1" fontId="0" fillId="0" borderId="0" xfId="0" applyNumberFormat="1" applyAlignment="1"/>
    <xf numFmtId="2" fontId="0" fillId="0" borderId="0" xfId="0" applyNumberFormat="1" applyAlignment="1"/>
    <xf numFmtId="15" fontId="0" fillId="0" borderId="0" xfId="0" applyNumberFormat="1" applyAlignment="1"/>
    <xf numFmtId="2" fontId="0" fillId="0" borderId="0" xfId="0" applyNumberFormat="1" applyFont="1" applyFill="1" applyAlignment="1"/>
    <xf numFmtId="2" fontId="6" fillId="2" borderId="0" xfId="0" applyNumberFormat="1" applyFont="1" applyFill="1" applyAlignment="1"/>
    <xf numFmtId="15" fontId="7" fillId="0" borderId="0" xfId="0" applyNumberFormat="1" applyFont="1" applyAlignment="1"/>
    <xf numFmtId="0" fontId="0" fillId="0" borderId="0" xfId="0" applyNumberFormat="1" applyFont="1" applyFill="1" applyAlignment="1"/>
    <xf numFmtId="2" fontId="0" fillId="0" borderId="6" xfId="0" applyNumberFormat="1" applyFont="1" applyBorder="1" applyAlignment="1"/>
    <xf numFmtId="0" fontId="7" fillId="0" borderId="0" xfId="0" applyFont="1" applyAlignment="1"/>
    <xf numFmtId="0" fontId="0" fillId="5" borderId="0" xfId="0" applyNumberFormat="1" applyFont="1" applyFill="1" applyAlignment="1"/>
    <xf numFmtId="164" fontId="0" fillId="0" borderId="0" xfId="0" applyNumberFormat="1" applyFont="1" applyAlignment="1"/>
    <xf numFmtId="0" fontId="7" fillId="0" borderId="0" xfId="0" applyNumberFormat="1" applyFont="1" applyAlignment="1"/>
    <xf numFmtId="44" fontId="0" fillId="0" borderId="0" xfId="0" applyNumberFormat="1" applyFont="1" applyAlignment="1">
      <alignment horizontal="left"/>
    </xf>
    <xf numFmtId="44" fontId="0" fillId="0" borderId="0" xfId="0" applyNumberFormat="1" applyFont="1" applyAlignment="1"/>
    <xf numFmtId="0" fontId="0" fillId="5" borderId="0" xfId="0" applyFont="1" applyFill="1" applyAlignment="1"/>
    <xf numFmtId="0" fontId="0" fillId="0" borderId="0" xfId="0" quotePrefix="1" applyFont="1" applyAlignment="1"/>
    <xf numFmtId="2" fontId="0" fillId="0" borderId="7" xfId="0" applyNumberFormat="1" applyFont="1" applyBorder="1" applyAlignment="1"/>
    <xf numFmtId="0" fontId="0" fillId="0" borderId="7" xfId="0" applyFont="1" applyBorder="1" applyAlignment="1"/>
    <xf numFmtId="2" fontId="2" fillId="0" borderId="7" xfId="0" applyNumberFormat="1" applyFont="1" applyBorder="1" applyAlignment="1"/>
    <xf numFmtId="0" fontId="8" fillId="0" borderId="0" xfId="0" applyFont="1" applyAlignment="1"/>
    <xf numFmtId="14" fontId="8" fillId="0" borderId="0" xfId="0" applyNumberFormat="1" applyFont="1" applyAlignment="1"/>
    <xf numFmtId="0" fontId="7" fillId="0" borderId="0" xfId="0" applyFont="1" applyAlignment="1">
      <alignment horizontal="right"/>
    </xf>
    <xf numFmtId="2" fontId="4" fillId="0" borderId="3" xfId="0" applyNumberFormat="1" applyFont="1" applyFill="1" applyBorder="1" applyAlignment="1"/>
    <xf numFmtId="2" fontId="4" fillId="0" borderId="0" xfId="0" applyNumberFormat="1" applyFont="1" applyFill="1" applyAlignment="1"/>
    <xf numFmtId="2" fontId="0" fillId="0" borderId="3" xfId="0" applyNumberFormat="1" applyFont="1" applyFill="1" applyBorder="1" applyAlignment="1"/>
    <xf numFmtId="0" fontId="7" fillId="0" borderId="0" xfId="0" applyNumberFormat="1" applyFont="1" applyFill="1" applyAlignment="1"/>
    <xf numFmtId="165" fontId="0" fillId="0" borderId="0" xfId="0" applyNumberFormat="1" applyAlignment="1"/>
    <xf numFmtId="166" fontId="0" fillId="0" borderId="0" xfId="0" applyNumberFormat="1" applyAlignment="1"/>
    <xf numFmtId="15" fontId="2" fillId="0" borderId="0" xfId="0" applyNumberFormat="1" applyFont="1" applyAlignment="1"/>
    <xf numFmtId="166" fontId="2" fillId="0" borderId="0" xfId="0" applyNumberFormat="1" applyFont="1" applyAlignment="1"/>
    <xf numFmtId="167" fontId="0" fillId="0" borderId="0" xfId="0" applyNumberFormat="1" applyFont="1" applyAlignment="1"/>
    <xf numFmtId="15" fontId="1" fillId="0" borderId="0" xfId="0" applyNumberFormat="1" applyFont="1" applyAlignment="1"/>
    <xf numFmtId="166" fontId="0" fillId="0" borderId="8" xfId="0" applyNumberFormat="1" applyBorder="1" applyAlignment="1"/>
    <xf numFmtId="0" fontId="0" fillId="0" borderId="0" xfId="0" applyFont="1" applyAlignment="1">
      <alignment wrapText="1"/>
    </xf>
    <xf numFmtId="0" fontId="7" fillId="0" borderId="0" xfId="0" applyFont="1" applyAlignment="1">
      <alignment wrapText="1"/>
    </xf>
    <xf numFmtId="2" fontId="0" fillId="0" borderId="0" xfId="0" applyNumberFormat="1" applyFont="1" applyAlignment="1">
      <alignment wrapText="1"/>
    </xf>
    <xf numFmtId="2" fontId="0" fillId="0" borderId="9" xfId="0" applyNumberFormat="1" applyFont="1" applyFill="1" applyBorder="1" applyAlignment="1"/>
    <xf numFmtId="11" fontId="0" fillId="0" borderId="0" xfId="0" applyNumberFormat="1" applyFont="1" applyAlignment="1"/>
    <xf numFmtId="2" fontId="5" fillId="0" borderId="0" xfId="0" applyNumberFormat="1" applyFont="1" applyAlignment="1"/>
    <xf numFmtId="0" fontId="5" fillId="0" borderId="0" xfId="0" applyFont="1" applyAlignment="1"/>
    <xf numFmtId="0" fontId="0" fillId="0" borderId="9" xfId="0" applyFont="1" applyBorder="1" applyAlignment="1"/>
    <xf numFmtId="0" fontId="0" fillId="0" borderId="9" xfId="0" applyBorder="1" applyAlignment="1"/>
    <xf numFmtId="15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2" fontId="0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11" fillId="0" borderId="0" xfId="0" applyFont="1" applyFill="1" applyAlignment="1"/>
    <xf numFmtId="0" fontId="11" fillId="0" borderId="0" xfId="0" applyFont="1" applyAlignment="1"/>
    <xf numFmtId="0" fontId="12" fillId="0" borderId="0" xfId="0" applyFont="1" applyAlignme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15" fontId="2" fillId="0" borderId="0" xfId="0" applyNumberFormat="1" applyFont="1" applyAlignment="1">
      <alignment horizontal="right"/>
    </xf>
    <xf numFmtId="166" fontId="0" fillId="0" borderId="0" xfId="0" applyNumberFormat="1" applyFont="1" applyAlignment="1"/>
    <xf numFmtId="166" fontId="0" fillId="0" borderId="5" xfId="0" applyNumberFormat="1" applyFont="1" applyBorder="1" applyAlignment="1"/>
    <xf numFmtId="166" fontId="0" fillId="0" borderId="10" xfId="0" applyNumberFormat="1" applyFont="1" applyBorder="1" applyAlignment="1"/>
    <xf numFmtId="1" fontId="8" fillId="0" borderId="0" xfId="0" applyNumberFormat="1" applyFont="1" applyAlignment="1"/>
    <xf numFmtId="1" fontId="0" fillId="6" borderId="0" xfId="0" applyNumberFormat="1" applyFill="1" applyAlignment="1"/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6843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ratton%20Audley/Documents/Stratton%20Audley%20Parish%20Council/2015-16/Finance/Asset%20Regi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  <sheetName val="2015-16"/>
      <sheetName val="Sheet3"/>
    </sheetNames>
    <sheetDataSet>
      <sheetData sheetId="0"/>
      <sheetData sheetId="1">
        <row r="3">
          <cell r="D3">
            <v>42624.759999999995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6"/>
  <sheetViews>
    <sheetView workbookViewId="0">
      <selection activeCell="C3" sqref="C3"/>
    </sheetView>
  </sheetViews>
  <sheetFormatPr defaultRowHeight="15" x14ac:dyDescent="0.2"/>
  <cols>
    <col min="1" max="1" width="19.21875" customWidth="1"/>
    <col min="2" max="2" width="2.21875" style="70" customWidth="1"/>
    <col min="3" max="3" width="18.21875" customWidth="1"/>
    <col min="16" max="16" width="9.88671875" bestFit="1" customWidth="1"/>
  </cols>
  <sheetData>
    <row r="2" spans="1:17" x14ac:dyDescent="0.2">
      <c r="A2" t="s">
        <v>105</v>
      </c>
      <c r="C2" t="s">
        <v>107</v>
      </c>
      <c r="J2" s="50" t="str">
        <f>C2&amp;" Parish Council"</f>
        <v>Stratton Audley Parish Council</v>
      </c>
      <c r="K2" s="50"/>
      <c r="L2" s="50"/>
      <c r="M2" s="50"/>
      <c r="N2" s="50" t="s">
        <v>120</v>
      </c>
      <c r="P2" s="51">
        <f>DATE(C4,3,31)</f>
        <v>42460</v>
      </c>
    </row>
    <row r="3" spans="1:17" x14ac:dyDescent="0.2">
      <c r="J3" s="50"/>
      <c r="K3" s="50"/>
      <c r="L3" s="50"/>
      <c r="M3" s="50"/>
      <c r="N3" s="50"/>
    </row>
    <row r="4" spans="1:17" x14ac:dyDescent="0.2">
      <c r="A4" t="s">
        <v>106</v>
      </c>
      <c r="C4">
        <v>2016</v>
      </c>
      <c r="J4" s="50" t="str">
        <f>"1st April "&amp;TEXT(C4-1,"0000")</f>
        <v>1st April 2015</v>
      </c>
      <c r="K4" s="50"/>
      <c r="L4" s="50" t="s">
        <v>116</v>
      </c>
      <c r="M4" s="50" t="str">
        <f>"31st March "&amp;TEXT(C4,"0000")</f>
        <v>31st March 2016</v>
      </c>
      <c r="N4" s="50"/>
      <c r="O4" s="50" t="str">
        <f>"31st March "&amp;TEXT(C4-1,"0000")</f>
        <v>31st March 2015</v>
      </c>
      <c r="Q4" s="50" t="str">
        <f>TEXT(C4-1,"0000")&amp;"/"&amp;TEXT(MOD(C4,100),"00")</f>
        <v>2015/16</v>
      </c>
    </row>
    <row r="6" spans="1:17" x14ac:dyDescent="0.2">
      <c r="A6" t="s">
        <v>113</v>
      </c>
      <c r="C6" s="33">
        <v>42461</v>
      </c>
    </row>
    <row r="7" spans="1:17" x14ac:dyDescent="0.2">
      <c r="A7" t="s">
        <v>264</v>
      </c>
      <c r="B7"/>
      <c r="C7" s="33">
        <v>42429</v>
      </c>
      <c r="E7" t="s">
        <v>265</v>
      </c>
    </row>
    <row r="9" spans="1:17" x14ac:dyDescent="0.2">
      <c r="A9" s="39" t="s">
        <v>114</v>
      </c>
      <c r="C9" s="33">
        <v>42429</v>
      </c>
    </row>
    <row r="11" spans="1:17" x14ac:dyDescent="0.2">
      <c r="A11" s="39" t="s">
        <v>115</v>
      </c>
      <c r="C11" s="33">
        <v>42466</v>
      </c>
    </row>
    <row r="13" spans="1:17" x14ac:dyDescent="0.2">
      <c r="A13" s="39" t="s">
        <v>117</v>
      </c>
      <c r="C13" s="39" t="s">
        <v>118</v>
      </c>
    </row>
    <row r="14" spans="1:17" x14ac:dyDescent="0.2">
      <c r="C14" s="39" t="s">
        <v>119</v>
      </c>
    </row>
    <row r="15" spans="1:17" x14ac:dyDescent="0.2">
      <c r="D15" t="s">
        <v>278</v>
      </c>
    </row>
    <row r="19" spans="1:8" x14ac:dyDescent="0.2">
      <c r="A19" t="s">
        <v>108</v>
      </c>
      <c r="G19" t="s">
        <v>235</v>
      </c>
      <c r="H19" t="s">
        <v>236</v>
      </c>
    </row>
    <row r="20" spans="1:8" x14ac:dyDescent="0.2">
      <c r="G20" s="77" t="s">
        <v>237</v>
      </c>
      <c r="H20" s="39" t="s">
        <v>238</v>
      </c>
    </row>
    <row r="21" spans="1:8" x14ac:dyDescent="0.2">
      <c r="A21" t="s">
        <v>109</v>
      </c>
      <c r="G21" s="79" t="s">
        <v>239</v>
      </c>
      <c r="H21" s="39" t="s">
        <v>240</v>
      </c>
    </row>
    <row r="22" spans="1:8" x14ac:dyDescent="0.2">
      <c r="B22" s="70">
        <v>1</v>
      </c>
      <c r="C22" t="s">
        <v>8</v>
      </c>
      <c r="D22" s="2" t="s">
        <v>8</v>
      </c>
    </row>
    <row r="23" spans="1:8" x14ac:dyDescent="0.2">
      <c r="B23" s="70">
        <v>2</v>
      </c>
      <c r="C23" t="s">
        <v>9</v>
      </c>
      <c r="D23" s="2" t="s">
        <v>13</v>
      </c>
    </row>
    <row r="24" spans="1:8" x14ac:dyDescent="0.2">
      <c r="B24" s="70">
        <v>3</v>
      </c>
      <c r="C24" s="78" t="s">
        <v>230</v>
      </c>
      <c r="D24" s="78" t="s">
        <v>231</v>
      </c>
    </row>
    <row r="25" spans="1:8" x14ac:dyDescent="0.2">
      <c r="B25" s="70">
        <v>4</v>
      </c>
      <c r="C25" s="78" t="s">
        <v>234</v>
      </c>
      <c r="D25" s="2"/>
    </row>
    <row r="26" spans="1:8" x14ac:dyDescent="0.2">
      <c r="B26" s="70">
        <v>5</v>
      </c>
      <c r="C26" t="s">
        <v>27</v>
      </c>
      <c r="D26" s="2" t="s">
        <v>213</v>
      </c>
    </row>
    <row r="27" spans="1:8" x14ac:dyDescent="0.2">
      <c r="B27" s="70">
        <v>6</v>
      </c>
    </row>
    <row r="28" spans="1:8" x14ac:dyDescent="0.2">
      <c r="B28" s="70">
        <v>7</v>
      </c>
      <c r="D28" s="2"/>
    </row>
    <row r="29" spans="1:8" x14ac:dyDescent="0.2">
      <c r="B29" s="70">
        <v>8</v>
      </c>
      <c r="D29" s="2" t="s">
        <v>223</v>
      </c>
    </row>
    <row r="30" spans="1:8" x14ac:dyDescent="0.2">
      <c r="B30" s="70">
        <v>9</v>
      </c>
      <c r="D30" s="79" t="s">
        <v>217</v>
      </c>
    </row>
    <row r="31" spans="1:8" x14ac:dyDescent="0.2">
      <c r="B31" s="70">
        <v>10</v>
      </c>
      <c r="C31" s="39" t="s">
        <v>173</v>
      </c>
      <c r="D31" s="2" t="s">
        <v>173</v>
      </c>
    </row>
    <row r="32" spans="1:8" x14ac:dyDescent="0.2">
      <c r="B32" s="70">
        <v>11</v>
      </c>
      <c r="C32" t="s">
        <v>10</v>
      </c>
      <c r="D32" s="2" t="s">
        <v>14</v>
      </c>
    </row>
    <row r="33" spans="1:7" x14ac:dyDescent="0.2">
      <c r="D33" s="2"/>
    </row>
    <row r="34" spans="1:7" x14ac:dyDescent="0.2">
      <c r="C34" t="s">
        <v>11</v>
      </c>
      <c r="D34" s="2"/>
    </row>
    <row r="35" spans="1:7" x14ac:dyDescent="0.2">
      <c r="D35" s="2"/>
    </row>
    <row r="36" spans="1:7" x14ac:dyDescent="0.2">
      <c r="D36" s="2"/>
    </row>
    <row r="37" spans="1:7" x14ac:dyDescent="0.2">
      <c r="A37" t="s">
        <v>110</v>
      </c>
      <c r="G37" s="2"/>
    </row>
    <row r="38" spans="1:7" x14ac:dyDescent="0.2">
      <c r="B38" s="70">
        <v>1</v>
      </c>
      <c r="C38" s="71" t="s">
        <v>199</v>
      </c>
      <c r="D38" t="s">
        <v>200</v>
      </c>
      <c r="G38" s="2"/>
    </row>
    <row r="39" spans="1:7" x14ac:dyDescent="0.2">
      <c r="B39" s="70">
        <v>2</v>
      </c>
      <c r="C39" s="2"/>
      <c r="D39" t="s">
        <v>201</v>
      </c>
      <c r="G39" s="2"/>
    </row>
    <row r="40" spans="1:7" x14ac:dyDescent="0.2">
      <c r="B40" s="70">
        <v>3</v>
      </c>
      <c r="C40" s="39"/>
      <c r="D40" s="78" t="s">
        <v>202</v>
      </c>
      <c r="G40" s="2"/>
    </row>
    <row r="41" spans="1:7" x14ac:dyDescent="0.2">
      <c r="B41" s="70">
        <v>4</v>
      </c>
      <c r="C41" s="39"/>
      <c r="D41" s="78" t="s">
        <v>203</v>
      </c>
      <c r="G41" s="39"/>
    </row>
    <row r="42" spans="1:7" x14ac:dyDescent="0.2">
      <c r="B42" s="70">
        <v>5</v>
      </c>
      <c r="C42" s="71" t="s">
        <v>224</v>
      </c>
      <c r="D42" t="s">
        <v>111</v>
      </c>
      <c r="G42" s="39"/>
    </row>
    <row r="43" spans="1:7" x14ac:dyDescent="0.2">
      <c r="B43" s="70">
        <v>6</v>
      </c>
      <c r="C43" s="2"/>
      <c r="D43" t="s">
        <v>178</v>
      </c>
      <c r="G43" s="2"/>
    </row>
    <row r="44" spans="1:7" x14ac:dyDescent="0.2">
      <c r="B44" s="70">
        <v>7</v>
      </c>
      <c r="C44" s="71" t="s">
        <v>225</v>
      </c>
      <c r="D44" t="s">
        <v>219</v>
      </c>
      <c r="G44" s="2"/>
    </row>
    <row r="45" spans="1:7" x14ac:dyDescent="0.2">
      <c r="B45" s="70">
        <v>8</v>
      </c>
      <c r="D45" t="s">
        <v>207</v>
      </c>
      <c r="G45" s="2"/>
    </row>
    <row r="46" spans="1:7" x14ac:dyDescent="0.2">
      <c r="B46" s="70">
        <v>9</v>
      </c>
      <c r="C46" s="2"/>
      <c r="D46" t="s">
        <v>20</v>
      </c>
      <c r="G46" s="2"/>
    </row>
    <row r="47" spans="1:7" x14ac:dyDescent="0.2">
      <c r="B47" s="70">
        <v>10</v>
      </c>
      <c r="C47" s="71" t="s">
        <v>112</v>
      </c>
      <c r="D47" t="s">
        <v>151</v>
      </c>
      <c r="G47" s="2"/>
    </row>
    <row r="48" spans="1:7" x14ac:dyDescent="0.2">
      <c r="B48" s="70">
        <v>11</v>
      </c>
      <c r="C48" s="2"/>
      <c r="D48" t="s">
        <v>204</v>
      </c>
      <c r="G48" s="2"/>
    </row>
    <row r="49" spans="2:7" x14ac:dyDescent="0.2">
      <c r="B49" s="70">
        <v>12</v>
      </c>
      <c r="C49" s="39"/>
      <c r="D49" t="s">
        <v>205</v>
      </c>
      <c r="G49" s="2"/>
    </row>
    <row r="50" spans="2:7" x14ac:dyDescent="0.2">
      <c r="B50" s="70">
        <v>13</v>
      </c>
      <c r="C50" s="2"/>
      <c r="D50" t="s">
        <v>218</v>
      </c>
      <c r="G50" s="2"/>
    </row>
    <row r="51" spans="2:7" x14ac:dyDescent="0.2">
      <c r="B51" s="70">
        <v>14</v>
      </c>
      <c r="C51" s="2"/>
      <c r="D51" t="s">
        <v>206</v>
      </c>
      <c r="G51" s="2"/>
    </row>
    <row r="52" spans="2:7" x14ac:dyDescent="0.2">
      <c r="B52" s="70">
        <v>15</v>
      </c>
      <c r="C52" s="72" t="s">
        <v>208</v>
      </c>
      <c r="D52" t="s">
        <v>209</v>
      </c>
      <c r="G52" s="2"/>
    </row>
    <row r="53" spans="2:7" x14ac:dyDescent="0.2">
      <c r="B53" s="70">
        <v>16</v>
      </c>
      <c r="D53" t="s">
        <v>210</v>
      </c>
      <c r="G53" s="2"/>
    </row>
    <row r="54" spans="2:7" x14ac:dyDescent="0.2">
      <c r="B54" s="70">
        <v>17</v>
      </c>
      <c r="G54" s="2"/>
    </row>
    <row r="55" spans="2:7" x14ac:dyDescent="0.2">
      <c r="B55" s="70">
        <v>18</v>
      </c>
      <c r="D55" s="78" t="s">
        <v>211</v>
      </c>
      <c r="G55" s="2"/>
    </row>
    <row r="56" spans="2:7" x14ac:dyDescent="0.2">
      <c r="B56" s="70">
        <v>19</v>
      </c>
      <c r="C56" s="72" t="s">
        <v>37</v>
      </c>
      <c r="D56" t="s">
        <v>220</v>
      </c>
      <c r="G56" s="2"/>
    </row>
    <row r="57" spans="2:7" x14ac:dyDescent="0.2">
      <c r="B57" s="70">
        <v>20</v>
      </c>
      <c r="D57" s="78" t="s">
        <v>233</v>
      </c>
      <c r="G57" s="2"/>
    </row>
    <row r="58" spans="2:7" x14ac:dyDescent="0.2">
      <c r="B58" s="70">
        <v>21</v>
      </c>
      <c r="G58" s="2"/>
    </row>
    <row r="59" spans="2:7" x14ac:dyDescent="0.2">
      <c r="B59" s="70">
        <v>22</v>
      </c>
      <c r="D59" s="79" t="s">
        <v>212</v>
      </c>
      <c r="G59" s="2"/>
    </row>
    <row r="60" spans="2:7" x14ac:dyDescent="0.2">
      <c r="B60" s="70">
        <v>23</v>
      </c>
      <c r="D60" t="s">
        <v>211</v>
      </c>
      <c r="G60" s="2"/>
    </row>
    <row r="61" spans="2:7" x14ac:dyDescent="0.2">
      <c r="B61" s="70">
        <v>24</v>
      </c>
      <c r="D61" s="78" t="s">
        <v>234</v>
      </c>
      <c r="G61" s="2"/>
    </row>
    <row r="62" spans="2:7" x14ac:dyDescent="0.2">
      <c r="B62" s="70">
        <v>25</v>
      </c>
      <c r="C62" s="72" t="s">
        <v>213</v>
      </c>
      <c r="D62" t="s">
        <v>214</v>
      </c>
      <c r="G62" s="39"/>
    </row>
    <row r="63" spans="2:7" x14ac:dyDescent="0.2">
      <c r="B63" s="70">
        <v>26</v>
      </c>
      <c r="C63" s="72" t="s">
        <v>173</v>
      </c>
      <c r="D63" t="s">
        <v>173</v>
      </c>
      <c r="G63" s="2"/>
    </row>
    <row r="64" spans="2:7" x14ac:dyDescent="0.2">
      <c r="B64" s="70">
        <v>27</v>
      </c>
      <c r="C64" s="72" t="s">
        <v>215</v>
      </c>
      <c r="D64" t="s">
        <v>134</v>
      </c>
      <c r="G64" s="2"/>
    </row>
    <row r="65" spans="2:7" x14ac:dyDescent="0.2">
      <c r="B65" s="70">
        <v>28</v>
      </c>
      <c r="D65" t="s">
        <v>221</v>
      </c>
      <c r="G65" s="2"/>
    </row>
    <row r="66" spans="2:7" x14ac:dyDescent="0.2">
      <c r="B66" s="70">
        <v>29</v>
      </c>
      <c r="D66" t="s">
        <v>232</v>
      </c>
      <c r="G66" s="2"/>
    </row>
    <row r="67" spans="2:7" x14ac:dyDescent="0.2">
      <c r="B67" s="70">
        <v>30</v>
      </c>
      <c r="G67" s="2"/>
    </row>
    <row r="68" spans="2:7" x14ac:dyDescent="0.2">
      <c r="B68" s="70">
        <v>31</v>
      </c>
      <c r="C68" s="72" t="s">
        <v>28</v>
      </c>
      <c r="D68" t="s">
        <v>222</v>
      </c>
      <c r="G68" s="2"/>
    </row>
    <row r="69" spans="2:7" x14ac:dyDescent="0.2">
      <c r="B69" s="70">
        <v>32</v>
      </c>
      <c r="C69" s="72" t="s">
        <v>216</v>
      </c>
      <c r="D69" s="79" t="s">
        <v>217</v>
      </c>
      <c r="G69" s="2"/>
    </row>
    <row r="70" spans="2:7" x14ac:dyDescent="0.2">
      <c r="B70" s="70">
        <v>33</v>
      </c>
      <c r="G70" s="2"/>
    </row>
    <row r="71" spans="2:7" x14ac:dyDescent="0.2">
      <c r="B71" s="70">
        <v>34</v>
      </c>
    </row>
    <row r="72" spans="2:7" x14ac:dyDescent="0.2">
      <c r="B72" s="70">
        <v>35</v>
      </c>
    </row>
    <row r="73" spans="2:7" x14ac:dyDescent="0.2">
      <c r="B73" s="70">
        <v>36</v>
      </c>
    </row>
    <row r="74" spans="2:7" x14ac:dyDescent="0.2">
      <c r="B74" s="70">
        <v>37</v>
      </c>
    </row>
    <row r="76" spans="2:7" x14ac:dyDescent="0.2">
      <c r="D76" t="s">
        <v>21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workbookViewId="0">
      <selection activeCell="B30" sqref="B30"/>
    </sheetView>
  </sheetViews>
  <sheetFormatPr defaultRowHeight="15" x14ac:dyDescent="0.2"/>
  <sheetData>
    <row r="1" spans="2:19" x14ac:dyDescent="0.2">
      <c r="B1" t="s">
        <v>22</v>
      </c>
      <c r="K1" s="39" t="s">
        <v>168</v>
      </c>
      <c r="M1">
        <v>0</v>
      </c>
      <c r="P1" s="39" t="s">
        <v>174</v>
      </c>
      <c r="R1">
        <v>0</v>
      </c>
    </row>
    <row r="2" spans="2:19" x14ac:dyDescent="0.2">
      <c r="B2">
        <f>MATCH(Settings!$C$9-1,Payments!A20:A80,1)</f>
        <v>61</v>
      </c>
      <c r="C2">
        <f t="array" aca="1" ref="C2:H31" ca="1">OFFSET(Payments!A20,Worksheet!B2,0,30,6)</f>
        <v>42375</v>
      </c>
      <c r="D2" t="str">
        <f ca="1"/>
        <v>M Gore</v>
      </c>
      <c r="E2" t="str">
        <f ca="1"/>
        <v>Grass cutting/Playground</v>
      </c>
      <c r="F2">
        <f ca="1"/>
        <v>500195</v>
      </c>
      <c r="G2">
        <f ca="1"/>
        <v>42384</v>
      </c>
      <c r="H2">
        <f ca="1"/>
        <v>360</v>
      </c>
      <c r="K2" t="b">
        <f ca="1">IF(OR(AND(ISBLANK(Payments!A20),ISBLANK(Payments!B20),ISBLANK(Payments!F20)),Payments!A20&gt;=TODAY()),TRUE,IF(ISBLANK(Payments!E20),FALSE,TRUE))</f>
        <v>1</v>
      </c>
      <c r="L2">
        <v>0</v>
      </c>
      <c r="M2">
        <f ca="1">MATCH(FALSE,OFFSET($K$1,L2,0,999,1),0)</f>
        <v>68</v>
      </c>
      <c r="P2" t="b">
        <f ca="1">IF(OR(AND(ISBLANK(Receipts!A10),ISBLANK(Receipts!B10),ISBLANK(Receipts!E10),ISBLANK(Receipts!F10)),Receipts!A10&gt;=TODAY()),TRUE,IF(ISBLANK(Receipts!D10),FALSE,TRUE))</f>
        <v>1</v>
      </c>
      <c r="Q2">
        <v>0</v>
      </c>
      <c r="R2" t="e">
        <f ca="1">MATCH(FALSE,OFFSET($P$1,Q2,0,999,1),0)</f>
        <v>#N/A</v>
      </c>
    </row>
    <row r="3" spans="2:19" x14ac:dyDescent="0.2">
      <c r="C3">
        <f ca="1"/>
        <v>42375</v>
      </c>
      <c r="D3" t="str">
        <f ca="1"/>
        <v>The Red Lion</v>
      </c>
      <c r="E3" t="str">
        <f ca="1"/>
        <v>meeting room hire</v>
      </c>
      <c r="F3">
        <f ca="1"/>
        <v>500196</v>
      </c>
      <c r="G3">
        <f ca="1"/>
        <v>42382</v>
      </c>
      <c r="H3">
        <f ca="1"/>
        <v>20</v>
      </c>
      <c r="K3" t="b">
        <f ca="1">IF(OR(AND(ISBLANK(Payments!A21),ISBLANK(Payments!B21),ISBLANK(Payments!F21)),Payments!A21&gt;=TODAY()),TRUE,IF(ISBLANK(Payments!E21),FALSE,TRUE))</f>
        <v>1</v>
      </c>
      <c r="L3">
        <f ca="1">L2+M2</f>
        <v>68</v>
      </c>
      <c r="M3" t="e">
        <f t="shared" ref="M3:M28" ca="1" si="0">MATCH(FALSE,OFFSET($K$1,L3,0,999,1),0)</f>
        <v>#N/A</v>
      </c>
      <c r="N3">
        <f ca="1">IF(ISNA(L3),0,OFFSET(Payments!$A$20,Worksheet!$L3-2,5))</f>
        <v>20</v>
      </c>
      <c r="P3" t="b">
        <f ca="1">IF(OR(AND(ISBLANK(Receipts!A11),ISBLANK(Receipts!B11),ISBLANK(Receipts!E11),ISBLANK(Receipts!F11)),Receipts!A11&gt;=TODAY()),TRUE,IF(ISBLANK(Receipts!D11),FALSE,TRUE))</f>
        <v>1</v>
      </c>
      <c r="Q3" t="e">
        <f ca="1">Q2+R2</f>
        <v>#N/A</v>
      </c>
      <c r="R3" t="e">
        <f ca="1">MATCH(FALSE,OFFSET($P$1,Q3,0,999,1),0)</f>
        <v>#N/A</v>
      </c>
      <c r="S3">
        <f ca="1">IF(ISNA(Q3),0,SUM(OFFSET(Receipts!$A$10,Worksheet!$Q3-2,4,1,2)))</f>
        <v>0</v>
      </c>
    </row>
    <row r="4" spans="2:19" x14ac:dyDescent="0.2">
      <c r="C4">
        <f ca="1"/>
        <v>42375</v>
      </c>
      <c r="D4" t="str">
        <f ca="1"/>
        <v>S Edwards</v>
      </c>
      <c r="E4" t="str">
        <f ca="1"/>
        <v>Expenses</v>
      </c>
      <c r="F4">
        <f ca="1"/>
        <v>500197</v>
      </c>
      <c r="G4">
        <f ca="1"/>
        <v>42380</v>
      </c>
      <c r="H4">
        <f ca="1"/>
        <v>97.93</v>
      </c>
      <c r="K4" t="b">
        <f ca="1">IF(OR(AND(ISBLANK(Payments!A22),ISBLANK(Payments!B22),ISBLANK(Payments!F22)),Payments!A22&gt;=TODAY()),TRUE,IF(ISBLANK(Payments!E22),FALSE,TRUE))</f>
        <v>1</v>
      </c>
      <c r="L4" t="e">
        <f t="shared" ref="L4:L20" ca="1" si="1">L3+M3</f>
        <v>#N/A</v>
      </c>
      <c r="M4" t="e">
        <f t="shared" ca="1" si="0"/>
        <v>#N/A</v>
      </c>
      <c r="N4">
        <f ca="1">IF(ISNA(L4),0,OFFSET(Payments!$A$20,Worksheet!$L4-2,5))</f>
        <v>0</v>
      </c>
      <c r="P4" t="b">
        <f ca="1">IF(OR(AND(ISBLANK(Receipts!A12),ISBLANK(Receipts!B12),ISBLANK(Receipts!E12),ISBLANK(Receipts!F12)),Receipts!A12&gt;=TODAY()),TRUE,IF(ISBLANK(Receipts!D12),FALSE,TRUE))</f>
        <v>1</v>
      </c>
      <c r="Q4" t="e">
        <f t="shared" ref="Q4:Q21" ca="1" si="2">Q3+R3</f>
        <v>#N/A</v>
      </c>
      <c r="R4" t="e">
        <f t="shared" ref="R4:R21" ca="1" si="3">MATCH(FALSE,OFFSET($P$1,Q4,0,999,1),0)</f>
        <v>#N/A</v>
      </c>
      <c r="S4">
        <f ca="1">IF(ISNA(Q4),0,SUM(OFFSET(Receipts!$A$10,Worksheet!$Q4-2,4,1,2)))</f>
        <v>0</v>
      </c>
    </row>
    <row r="5" spans="2:19" x14ac:dyDescent="0.2">
      <c r="C5">
        <f ca="1"/>
        <v>42404</v>
      </c>
      <c r="D5" t="str">
        <f ca="1"/>
        <v>Bletchington Silver Band</v>
      </c>
      <c r="E5" t="str">
        <f ca="1"/>
        <v>deposit</v>
      </c>
      <c r="F5">
        <f ca="1"/>
        <v>500198</v>
      </c>
      <c r="G5">
        <f ca="1"/>
        <v>42430</v>
      </c>
      <c r="H5">
        <f ca="1"/>
        <v>45</v>
      </c>
      <c r="K5" t="b">
        <f ca="1">IF(OR(AND(ISBLANK(Payments!A23),ISBLANK(Payments!B23),ISBLANK(Payments!F23)),Payments!A23&gt;=TODAY()),TRUE,IF(ISBLANK(Payments!E23),FALSE,TRUE))</f>
        <v>1</v>
      </c>
      <c r="L5" t="e">
        <f t="shared" ca="1" si="1"/>
        <v>#N/A</v>
      </c>
      <c r="M5" t="e">
        <f t="shared" ca="1" si="0"/>
        <v>#N/A</v>
      </c>
      <c r="N5">
        <f ca="1">IF(ISNA(L5),0,OFFSET(Payments!$A$20,Worksheet!$L5-2,5))</f>
        <v>0</v>
      </c>
      <c r="P5" t="b">
        <f ca="1">IF(OR(AND(ISBLANK(Receipts!A13),ISBLANK(Receipts!B13),ISBLANK(Receipts!E13),ISBLANK(Receipts!F13)),Receipts!A13&gt;=TODAY()),TRUE,IF(ISBLANK(Receipts!D13),FALSE,TRUE))</f>
        <v>1</v>
      </c>
      <c r="Q5" t="e">
        <f t="shared" ca="1" si="2"/>
        <v>#N/A</v>
      </c>
      <c r="R5" t="e">
        <f t="shared" ca="1" si="3"/>
        <v>#N/A</v>
      </c>
      <c r="S5">
        <f ca="1">IF(ISNA(Q5),0,SUM(OFFSET(Receipts!$A$10,Worksheet!$Q5-2,4,1,2)))</f>
        <v>0</v>
      </c>
    </row>
    <row r="6" spans="2:19" x14ac:dyDescent="0.2">
      <c r="C6">
        <f ca="1"/>
        <v>42404</v>
      </c>
      <c r="D6" t="str">
        <f ca="1"/>
        <v>Tutorcare</v>
      </c>
      <c r="E6" t="str">
        <f ca="1"/>
        <v>defib</v>
      </c>
      <c r="F6">
        <f ca="1"/>
        <v>500199</v>
      </c>
      <c r="G6">
        <f ca="1"/>
        <v>42412</v>
      </c>
      <c r="H6">
        <f ca="1"/>
        <v>2268</v>
      </c>
      <c r="K6" t="b">
        <f ca="1">IF(OR(AND(ISBLANK(Payments!A24),ISBLANK(Payments!B24),ISBLANK(Payments!F24)),Payments!A24&gt;=TODAY()),TRUE,IF(ISBLANK(Payments!E24),FALSE,TRUE))</f>
        <v>1</v>
      </c>
      <c r="L6" t="e">
        <f t="shared" ca="1" si="1"/>
        <v>#N/A</v>
      </c>
      <c r="M6" t="e">
        <f t="shared" ca="1" si="0"/>
        <v>#N/A</v>
      </c>
      <c r="N6">
        <f ca="1">IF(ISNA(L6),0,OFFSET(Payments!$A$20,Worksheet!$L6-2,5))</f>
        <v>0</v>
      </c>
      <c r="P6" t="b">
        <f ca="1">IF(OR(AND(ISBLANK(Receipts!A14),ISBLANK(Receipts!B14),ISBLANK(Receipts!E14),ISBLANK(Receipts!F14)),Receipts!A14&gt;=TODAY()),TRUE,IF(ISBLANK(Receipts!D14),FALSE,TRUE))</f>
        <v>1</v>
      </c>
      <c r="Q6" t="e">
        <f t="shared" ca="1" si="2"/>
        <v>#N/A</v>
      </c>
      <c r="R6" t="e">
        <f t="shared" ca="1" si="3"/>
        <v>#N/A</v>
      </c>
      <c r="S6">
        <f ca="1">IF(ISNA(Q6),0,SUM(OFFSET(Receipts!$A$10,Worksheet!$Q6-2,4,1,2)))</f>
        <v>0</v>
      </c>
    </row>
    <row r="7" spans="2:19" x14ac:dyDescent="0.2">
      <c r="C7">
        <f ca="1"/>
        <v>42429</v>
      </c>
      <c r="D7" t="str">
        <f ca="1"/>
        <v>The Red Lion</v>
      </c>
      <c r="E7" t="str">
        <f ca="1"/>
        <v>Meeting room hire</v>
      </c>
      <c r="F7">
        <f ca="1"/>
        <v>500200</v>
      </c>
      <c r="G7">
        <f ca="1"/>
        <v>0</v>
      </c>
      <c r="H7">
        <f ca="1"/>
        <v>20</v>
      </c>
      <c r="K7" t="b">
        <f ca="1">IF(OR(AND(ISBLANK(Payments!A25),ISBLANK(Payments!B25),ISBLANK(Payments!F25)),Payments!A25&gt;=TODAY()),TRUE,IF(ISBLANK(Payments!E25),FALSE,TRUE))</f>
        <v>1</v>
      </c>
      <c r="L7" t="e">
        <f t="shared" ca="1" si="1"/>
        <v>#N/A</v>
      </c>
      <c r="M7" t="e">
        <f t="shared" ca="1" si="0"/>
        <v>#N/A</v>
      </c>
      <c r="N7">
        <f ca="1">IF(ISNA(L7),0,OFFSET(Payments!$A$20,Worksheet!$L7-2,5))</f>
        <v>0</v>
      </c>
      <c r="P7" t="b">
        <f ca="1">IF(OR(AND(ISBLANK(Receipts!A15),ISBLANK(Receipts!B15),ISBLANK(Receipts!E15),ISBLANK(Receipts!F15)),Receipts!A15&gt;=TODAY()),TRUE,IF(ISBLANK(Receipts!D15),FALSE,TRUE))</f>
        <v>1</v>
      </c>
      <c r="Q7" t="e">
        <f t="shared" ca="1" si="2"/>
        <v>#N/A</v>
      </c>
      <c r="R7" t="e">
        <f t="shared" ca="1" si="3"/>
        <v>#N/A</v>
      </c>
      <c r="S7">
        <f ca="1">IF(ISNA(Q7),0,SUM(OFFSET(Receipts!$A$10,Worksheet!$Q7-2,4,1,2)))</f>
        <v>0</v>
      </c>
    </row>
    <row r="8" spans="2:19" x14ac:dyDescent="0.2">
      <c r="C8">
        <f ca="1"/>
        <v>42429</v>
      </c>
      <c r="D8" t="str">
        <f ca="1"/>
        <v>OALC</v>
      </c>
      <c r="E8" t="str">
        <f ca="1"/>
        <v>Subscription</v>
      </c>
      <c r="F8">
        <f ca="1"/>
        <v>500201</v>
      </c>
      <c r="G8">
        <f ca="1"/>
        <v>42447</v>
      </c>
      <c r="H8">
        <f ca="1"/>
        <v>133.07</v>
      </c>
      <c r="K8" t="b">
        <f ca="1">IF(OR(AND(ISBLANK(Payments!A26),ISBLANK(Payments!B26),ISBLANK(Payments!F26)),Payments!A26&gt;=TODAY()),TRUE,IF(ISBLANK(Payments!E26),FALSE,TRUE))</f>
        <v>1</v>
      </c>
      <c r="L8" t="e">
        <f t="shared" ca="1" si="1"/>
        <v>#N/A</v>
      </c>
      <c r="M8" t="e">
        <f t="shared" ca="1" si="0"/>
        <v>#N/A</v>
      </c>
      <c r="N8">
        <f ca="1">IF(ISNA(L8),0,OFFSET(Payments!$A$20,Worksheet!$L8-2,5))</f>
        <v>0</v>
      </c>
      <c r="P8" t="b">
        <f ca="1">IF(OR(AND(ISBLANK(Receipts!A16),ISBLANK(Receipts!B16),ISBLANK(Receipts!E16),ISBLANK(Receipts!F16)),Receipts!A16&gt;=TODAY()),TRUE,IF(ISBLANK(Receipts!D16),FALSE,TRUE))</f>
        <v>1</v>
      </c>
      <c r="Q8" t="e">
        <f t="shared" ca="1" si="2"/>
        <v>#N/A</v>
      </c>
      <c r="R8" t="e">
        <f t="shared" ca="1" si="3"/>
        <v>#N/A</v>
      </c>
      <c r="S8">
        <f ca="1">IF(ISNA(Q8),0,SUM(OFFSET(Receipts!$A$10,Worksheet!$Q8-2,4,1,2)))</f>
        <v>0</v>
      </c>
    </row>
    <row r="9" spans="2:19" x14ac:dyDescent="0.2">
      <c r="C9">
        <f ca="1"/>
        <v>42429</v>
      </c>
      <c r="D9" t="str">
        <f ca="1"/>
        <v>HMRC</v>
      </c>
      <c r="E9" t="str">
        <f ca="1"/>
        <v>cl tax</v>
      </c>
      <c r="F9">
        <f ca="1"/>
        <v>500202</v>
      </c>
      <c r="G9">
        <f ca="1"/>
        <v>42433</v>
      </c>
      <c r="H9">
        <f ca="1"/>
        <v>75.2</v>
      </c>
      <c r="K9" t="b">
        <f ca="1">IF(OR(AND(ISBLANK(Payments!A27),ISBLANK(Payments!B27),ISBLANK(Payments!F27)),Payments!A27&gt;=TODAY()),TRUE,IF(ISBLANK(Payments!E27),FALSE,TRUE))</f>
        <v>1</v>
      </c>
      <c r="L9" t="e">
        <f t="shared" ca="1" si="1"/>
        <v>#N/A</v>
      </c>
      <c r="M9" t="e">
        <f t="shared" ca="1" si="0"/>
        <v>#N/A</v>
      </c>
      <c r="N9">
        <f ca="1">IF(ISNA(L9),0,OFFSET(Payments!$A$20,Worksheet!$L9-2,5))</f>
        <v>0</v>
      </c>
      <c r="P9" t="b">
        <f ca="1">IF(OR(AND(ISBLANK(Receipts!A17),ISBLANK(Receipts!B17),ISBLANK(Receipts!E17),ISBLANK(Receipts!F17)),Receipts!A17&gt;=TODAY()),TRUE,IF(ISBLANK(Receipts!D17),FALSE,TRUE))</f>
        <v>1</v>
      </c>
      <c r="Q9" t="e">
        <f t="shared" ca="1" si="2"/>
        <v>#N/A</v>
      </c>
      <c r="R9" t="e">
        <f t="shared" ca="1" si="3"/>
        <v>#N/A</v>
      </c>
      <c r="S9">
        <f ca="1">IF(ISNA(Q9),0,SUM(OFFSET(Receipts!$A$10,Worksheet!$Q9-2,4,1,2)))</f>
        <v>0</v>
      </c>
    </row>
    <row r="10" spans="2:19" x14ac:dyDescent="0.2">
      <c r="C10">
        <f ca="1"/>
        <v>42429</v>
      </c>
      <c r="D10" t="str">
        <f ca="1"/>
        <v>Mrs A Davies</v>
      </c>
      <c r="E10" t="str">
        <f ca="1"/>
        <v>Salary + expenses</v>
      </c>
      <c r="F10">
        <f ca="1"/>
        <v>500203</v>
      </c>
      <c r="G10">
        <f ca="1"/>
        <v>42433</v>
      </c>
      <c r="H10">
        <f ca="1"/>
        <v>334.19</v>
      </c>
      <c r="K10" t="b">
        <f ca="1">IF(OR(AND(ISBLANK(Payments!A28),ISBLANK(Payments!B28),ISBLANK(Payments!F28)),Payments!A28&gt;=TODAY()),TRUE,IF(ISBLANK(Payments!E28),FALSE,TRUE))</f>
        <v>1</v>
      </c>
      <c r="L10" t="e">
        <f t="shared" ca="1" si="1"/>
        <v>#N/A</v>
      </c>
      <c r="M10" t="e">
        <f t="shared" ca="1" si="0"/>
        <v>#N/A</v>
      </c>
      <c r="N10">
        <f ca="1">IF(ISNA(L10),0,OFFSET(Payments!$A$20,Worksheet!$L10-2,5))</f>
        <v>0</v>
      </c>
      <c r="P10" t="b">
        <f ca="1">IF(OR(AND(ISBLANK(Receipts!A18),ISBLANK(Receipts!B18),ISBLANK(Receipts!E18),ISBLANK(Receipts!F18)),Receipts!A18&gt;=TODAY()),TRUE,IF(ISBLANK(Receipts!D18),FALSE,TRUE))</f>
        <v>1</v>
      </c>
      <c r="Q10" t="e">
        <f t="shared" ca="1" si="2"/>
        <v>#N/A</v>
      </c>
      <c r="R10" t="e">
        <f t="shared" ca="1" si="3"/>
        <v>#N/A</v>
      </c>
      <c r="S10">
        <f ca="1">IF(ISNA(Q10),0,SUM(OFFSET(Receipts!$A$10,Worksheet!$Q10-2,4,1,2)))</f>
        <v>0</v>
      </c>
    </row>
    <row r="11" spans="2:19" x14ac:dyDescent="0.2">
      <c r="C11">
        <f ca="1"/>
        <v>42429</v>
      </c>
      <c r="D11" t="str">
        <f ca="1"/>
        <v>John Hicks</v>
      </c>
      <c r="E11" t="str">
        <f ca="1"/>
        <v>visit</v>
      </c>
      <c r="F11">
        <f ca="1"/>
        <v>500204</v>
      </c>
      <c r="G11">
        <f ca="1"/>
        <v>42451</v>
      </c>
      <c r="H11">
        <f ca="1"/>
        <v>150</v>
      </c>
      <c r="K11" t="b">
        <f ca="1">IF(OR(AND(ISBLANK(Payments!A29),ISBLANK(Payments!B29),ISBLANK(Payments!F29)),Payments!A29&gt;=TODAY()),TRUE,IF(ISBLANK(Payments!E29),FALSE,TRUE))</f>
        <v>1</v>
      </c>
      <c r="L11" t="e">
        <f t="shared" ca="1" si="1"/>
        <v>#N/A</v>
      </c>
      <c r="M11" t="e">
        <f t="shared" ca="1" si="0"/>
        <v>#N/A</v>
      </c>
      <c r="N11">
        <f ca="1">IF(ISNA(L11),0,OFFSET(Payments!$A$20,Worksheet!$L11-2,5))</f>
        <v>0</v>
      </c>
      <c r="P11" t="b">
        <f ca="1">IF(OR(AND(ISBLANK(Receipts!A19),ISBLANK(Receipts!B19),ISBLANK(Receipts!E19),ISBLANK(Receipts!F19)),Receipts!A19&gt;=TODAY()),TRUE,IF(ISBLANK(Receipts!D19),FALSE,TRUE))</f>
        <v>1</v>
      </c>
      <c r="Q11" t="e">
        <f t="shared" ca="1" si="2"/>
        <v>#N/A</v>
      </c>
      <c r="R11" t="e">
        <f t="shared" ca="1" si="3"/>
        <v>#N/A</v>
      </c>
      <c r="S11">
        <f ca="1">IF(ISNA(Q11),0,SUM(OFFSET(Receipts!$A$10,Worksheet!$Q11-2,4,1,2)))</f>
        <v>0</v>
      </c>
    </row>
    <row r="12" spans="2:19" x14ac:dyDescent="0.2">
      <c r="C12">
        <f ca="1"/>
        <v>0</v>
      </c>
      <c r="D12">
        <f ca="1"/>
        <v>0</v>
      </c>
      <c r="E12">
        <f ca="1"/>
        <v>0</v>
      </c>
      <c r="F12">
        <f ca="1"/>
        <v>0</v>
      </c>
      <c r="G12">
        <f ca="1"/>
        <v>0</v>
      </c>
      <c r="H12">
        <f ca="1"/>
        <v>0</v>
      </c>
      <c r="K12" t="b">
        <f ca="1">IF(OR(AND(ISBLANK(Payments!A30),ISBLANK(Payments!B30),ISBLANK(Payments!F30)),Payments!A30&gt;=TODAY()),TRUE,IF(ISBLANK(Payments!E30),FALSE,TRUE))</f>
        <v>1</v>
      </c>
      <c r="L12" t="e">
        <f t="shared" ca="1" si="1"/>
        <v>#N/A</v>
      </c>
      <c r="M12" t="e">
        <f t="shared" ca="1" si="0"/>
        <v>#N/A</v>
      </c>
      <c r="N12">
        <f ca="1">IF(ISNA(L12),0,OFFSET(Payments!$A$20,Worksheet!$L12-2,5))</f>
        <v>0</v>
      </c>
      <c r="P12" t="b">
        <f ca="1">IF(OR(AND(ISBLANK(Receipts!A20),ISBLANK(Receipts!B20),ISBLANK(Receipts!E20),ISBLANK(Receipts!F20)),Receipts!A20&gt;=TODAY()),TRUE,IF(ISBLANK(Receipts!D20),FALSE,TRUE))</f>
        <v>1</v>
      </c>
      <c r="Q12" t="e">
        <f t="shared" ca="1" si="2"/>
        <v>#N/A</v>
      </c>
      <c r="R12" t="e">
        <f t="shared" ca="1" si="3"/>
        <v>#N/A</v>
      </c>
      <c r="S12">
        <f ca="1">IF(ISNA(Q12),0,SUM(OFFSET(Receipts!$A$10,Worksheet!$Q12-2,4,1,2)))</f>
        <v>0</v>
      </c>
    </row>
    <row r="13" spans="2:19" x14ac:dyDescent="0.2">
      <c r="C13">
        <f ca="1"/>
        <v>0</v>
      </c>
      <c r="D13">
        <f ca="1"/>
        <v>0</v>
      </c>
      <c r="E13">
        <f ca="1"/>
        <v>0</v>
      </c>
      <c r="F13">
        <f ca="1"/>
        <v>0</v>
      </c>
      <c r="G13">
        <f ca="1"/>
        <v>0</v>
      </c>
      <c r="H13">
        <f ca="1"/>
        <v>0</v>
      </c>
      <c r="K13" t="b">
        <f ca="1">IF(OR(AND(ISBLANK(Payments!A31),ISBLANK(Payments!B31),ISBLANK(Payments!F31)),Payments!A31&gt;=TODAY()),TRUE,IF(ISBLANK(Payments!E31),FALSE,TRUE))</f>
        <v>1</v>
      </c>
      <c r="L13" t="e">
        <f t="shared" ca="1" si="1"/>
        <v>#N/A</v>
      </c>
      <c r="M13" t="e">
        <f t="shared" ca="1" si="0"/>
        <v>#N/A</v>
      </c>
      <c r="N13">
        <f ca="1">IF(ISNA(L13),0,OFFSET(Payments!$A$20,Worksheet!$L13-2,5))</f>
        <v>0</v>
      </c>
      <c r="P13" t="b">
        <f ca="1">IF(OR(AND(ISBLANK(Receipts!A21),ISBLANK(Receipts!B21),ISBLANK(Receipts!E21),ISBLANK(Receipts!F21)),Receipts!A21&gt;=TODAY()),TRUE,IF(ISBLANK(Receipts!D21),FALSE,TRUE))</f>
        <v>1</v>
      </c>
      <c r="Q13" t="e">
        <f t="shared" ca="1" si="2"/>
        <v>#N/A</v>
      </c>
      <c r="R13" t="e">
        <f t="shared" ca="1" si="3"/>
        <v>#N/A</v>
      </c>
      <c r="S13">
        <f ca="1">IF(ISNA(Q13),0,SUM(OFFSET(Receipts!$A$10,Worksheet!$Q13-2,4,1,2)))</f>
        <v>0</v>
      </c>
    </row>
    <row r="14" spans="2:19" x14ac:dyDescent="0.2">
      <c r="B14" s="39" t="s">
        <v>175</v>
      </c>
      <c r="C14">
        <f ca="1"/>
        <v>0</v>
      </c>
      <c r="D14">
        <f ca="1"/>
        <v>0</v>
      </c>
      <c r="E14">
        <f ca="1"/>
        <v>0</v>
      </c>
      <c r="F14">
        <f ca="1"/>
        <v>0</v>
      </c>
      <c r="G14">
        <f ca="1"/>
        <v>0</v>
      </c>
      <c r="H14">
        <f ca="1"/>
        <v>0</v>
      </c>
      <c r="K14" t="b">
        <f ca="1">IF(OR(AND(ISBLANK(Payments!A32),ISBLANK(Payments!B32),ISBLANK(Payments!F32)),Payments!A32&gt;=TODAY()),TRUE,IF(ISBLANK(Payments!E32),FALSE,TRUE))</f>
        <v>1</v>
      </c>
      <c r="L14" t="e">
        <f t="shared" ca="1" si="1"/>
        <v>#N/A</v>
      </c>
      <c r="M14" t="e">
        <f t="shared" ca="1" si="0"/>
        <v>#N/A</v>
      </c>
      <c r="N14">
        <f ca="1">IF(ISNA(L14),0,OFFSET(Payments!$A$20,Worksheet!$L14-2,5))</f>
        <v>0</v>
      </c>
      <c r="P14" t="b">
        <f ca="1">IF(OR(AND(ISBLANK(Receipts!A22),ISBLANK(Receipts!B22),ISBLANK(Receipts!E22),ISBLANK(Receipts!F22)),Receipts!A22&gt;=TODAY()),TRUE,IF(ISBLANK(Receipts!D22),FALSE,TRUE))</f>
        <v>1</v>
      </c>
      <c r="Q14" t="e">
        <f t="shared" ca="1" si="2"/>
        <v>#N/A</v>
      </c>
      <c r="R14" t="e">
        <f t="shared" ca="1" si="3"/>
        <v>#N/A</v>
      </c>
      <c r="S14">
        <f ca="1">IF(ISNA(Q14),0,SUM(OFFSET(Receipts!$A$10,Worksheet!$Q14-2,4,1,2)))</f>
        <v>0</v>
      </c>
    </row>
    <row r="15" spans="2:19" x14ac:dyDescent="0.2">
      <c r="C15">
        <f ca="1"/>
        <v>0</v>
      </c>
      <c r="D15">
        <f ca="1"/>
        <v>0</v>
      </c>
      <c r="E15">
        <f ca="1"/>
        <v>0</v>
      </c>
      <c r="F15">
        <f ca="1"/>
        <v>0</v>
      </c>
      <c r="G15">
        <f ca="1"/>
        <v>0</v>
      </c>
      <c r="H15">
        <f ca="1"/>
        <v>0</v>
      </c>
      <c r="K15" t="b">
        <f ca="1">IF(OR(AND(ISBLANK(Payments!A33),ISBLANK(Payments!B33),ISBLANK(Payments!F33)),Payments!A33&gt;=TODAY()),TRUE,IF(ISBLANK(Payments!E33),FALSE,TRUE))</f>
        <v>1</v>
      </c>
      <c r="L15" t="e">
        <f t="shared" ca="1" si="1"/>
        <v>#N/A</v>
      </c>
      <c r="M15" t="e">
        <f t="shared" ca="1" si="0"/>
        <v>#N/A</v>
      </c>
      <c r="N15">
        <f ca="1">IF(ISNA(L15),0,OFFSET(Payments!$A$20,Worksheet!$L15-2,5))</f>
        <v>0</v>
      </c>
      <c r="P15" t="b">
        <f ca="1">IF(OR(AND(ISBLANK(Receipts!A23),ISBLANK(Receipts!B23),ISBLANK(Receipts!E23),ISBLANK(Receipts!F23)),Receipts!A23&gt;=TODAY()),TRUE,IF(ISBLANK(Receipts!D23),FALSE,TRUE))</f>
        <v>1</v>
      </c>
      <c r="Q15" t="e">
        <f t="shared" ca="1" si="2"/>
        <v>#N/A</v>
      </c>
      <c r="R15" t="e">
        <f t="shared" ca="1" si="3"/>
        <v>#N/A</v>
      </c>
      <c r="S15">
        <f ca="1">IF(ISNA(Q15),0,SUM(OFFSET(Receipts!$A$10,Worksheet!$Q15-2,4,1,2)))</f>
        <v>0</v>
      </c>
    </row>
    <row r="16" spans="2:19" x14ac:dyDescent="0.2">
      <c r="C16">
        <f ca="1"/>
        <v>0</v>
      </c>
      <c r="D16">
        <f ca="1"/>
        <v>0</v>
      </c>
      <c r="E16">
        <f ca="1"/>
        <v>0</v>
      </c>
      <c r="F16">
        <f ca="1"/>
        <v>0</v>
      </c>
      <c r="G16">
        <f ca="1"/>
        <v>0</v>
      </c>
      <c r="H16">
        <f ca="1"/>
        <v>0</v>
      </c>
      <c r="K16" t="b">
        <f ca="1">IF(OR(AND(ISBLANK(Payments!A34),ISBLANK(Payments!B34),ISBLANK(Payments!F34)),Payments!A34&gt;=TODAY()),TRUE,IF(ISBLANK(Payments!E34),FALSE,TRUE))</f>
        <v>1</v>
      </c>
      <c r="L16" t="e">
        <f t="shared" ca="1" si="1"/>
        <v>#N/A</v>
      </c>
      <c r="M16" t="e">
        <f t="shared" ca="1" si="0"/>
        <v>#N/A</v>
      </c>
      <c r="N16">
        <f ca="1">IF(ISNA(L16),0,OFFSET(Payments!$A$20,Worksheet!$L16-2,5))</f>
        <v>0</v>
      </c>
      <c r="P16" t="b">
        <f ca="1">IF(OR(AND(ISBLANK(Receipts!A24),ISBLANK(Receipts!B24),ISBLANK(Receipts!E24),ISBLANK(Receipts!F24)),Receipts!A24&gt;=TODAY()),TRUE,IF(ISBLANK(Receipts!D24),FALSE,TRUE))</f>
        <v>1</v>
      </c>
      <c r="Q16" t="e">
        <f t="shared" ca="1" si="2"/>
        <v>#N/A</v>
      </c>
      <c r="R16" t="e">
        <f t="shared" ca="1" si="3"/>
        <v>#N/A</v>
      </c>
      <c r="S16">
        <f ca="1">IF(ISNA(Q16),0,SUM(OFFSET(Receipts!$A$10,Worksheet!$Q16-2,4,1,2)))</f>
        <v>0</v>
      </c>
    </row>
    <row r="17" spans="3:19" x14ac:dyDescent="0.2">
      <c r="C17">
        <f ca="1"/>
        <v>0</v>
      </c>
      <c r="D17">
        <f ca="1"/>
        <v>0</v>
      </c>
      <c r="E17">
        <f ca="1"/>
        <v>0</v>
      </c>
      <c r="F17">
        <f ca="1"/>
        <v>0</v>
      </c>
      <c r="G17">
        <f ca="1"/>
        <v>0</v>
      </c>
      <c r="H17">
        <f ca="1"/>
        <v>0</v>
      </c>
      <c r="K17" t="b">
        <f ca="1">IF(OR(AND(ISBLANK(Payments!A35),ISBLANK(Payments!B35),ISBLANK(Payments!F35)),Payments!A35&gt;=TODAY()),TRUE,IF(ISBLANK(Payments!E35),FALSE,TRUE))</f>
        <v>1</v>
      </c>
      <c r="L17" t="e">
        <f t="shared" ca="1" si="1"/>
        <v>#N/A</v>
      </c>
      <c r="M17" t="e">
        <f t="shared" ca="1" si="0"/>
        <v>#N/A</v>
      </c>
      <c r="N17">
        <f ca="1">IF(ISNA(L17),0,OFFSET(Payments!$A$20,Worksheet!$L17-2,5))</f>
        <v>0</v>
      </c>
      <c r="P17" t="b">
        <f ca="1">IF(OR(AND(ISBLANK(Receipts!A25),ISBLANK(Receipts!B25),ISBLANK(Receipts!E25),ISBLANK(Receipts!F25)),Receipts!A25&gt;=TODAY()),TRUE,IF(ISBLANK(Receipts!D25),FALSE,TRUE))</f>
        <v>1</v>
      </c>
      <c r="Q17" t="e">
        <f t="shared" ca="1" si="2"/>
        <v>#N/A</v>
      </c>
      <c r="R17" t="e">
        <f t="shared" ca="1" si="3"/>
        <v>#N/A</v>
      </c>
      <c r="S17">
        <f ca="1">IF(ISNA(Q17),0,SUM(OFFSET(Receipts!$A$10,Worksheet!$Q17-2,4,1,2)))</f>
        <v>0</v>
      </c>
    </row>
    <row r="18" spans="3:19" x14ac:dyDescent="0.2">
      <c r="C18">
        <f ca="1"/>
        <v>0</v>
      </c>
      <c r="D18">
        <f ca="1"/>
        <v>0</v>
      </c>
      <c r="E18">
        <f ca="1"/>
        <v>0</v>
      </c>
      <c r="F18">
        <f ca="1"/>
        <v>0</v>
      </c>
      <c r="G18">
        <f ca="1"/>
        <v>0</v>
      </c>
      <c r="H18">
        <f ca="1"/>
        <v>0</v>
      </c>
      <c r="K18" t="b">
        <f ca="1">IF(OR(AND(ISBLANK(Payments!A36),ISBLANK(Payments!B36),ISBLANK(Payments!F36)),Payments!A36&gt;=TODAY()),TRUE,IF(ISBLANK(Payments!E36),FALSE,TRUE))</f>
        <v>1</v>
      </c>
      <c r="L18" t="e">
        <f t="shared" ca="1" si="1"/>
        <v>#N/A</v>
      </c>
      <c r="M18" t="e">
        <f t="shared" ca="1" si="0"/>
        <v>#N/A</v>
      </c>
      <c r="N18">
        <f ca="1">IF(ISNA(L18),0,OFFSET(Payments!$A$20,Worksheet!$L18-2,5))</f>
        <v>0</v>
      </c>
      <c r="P18" t="b">
        <f ca="1">IF(OR(AND(ISBLANK(Receipts!A26),ISBLANK(Receipts!B26),ISBLANK(Receipts!E26),ISBLANK(Receipts!F26)),Receipts!A26&gt;=TODAY()),TRUE,IF(ISBLANK(Receipts!D26),FALSE,TRUE))</f>
        <v>1</v>
      </c>
      <c r="Q18" t="e">
        <f t="shared" ca="1" si="2"/>
        <v>#N/A</v>
      </c>
      <c r="R18" t="e">
        <f t="shared" ca="1" si="3"/>
        <v>#N/A</v>
      </c>
      <c r="S18">
        <f ca="1">IF(ISNA(Q18),0,SUM(OFFSET(Receipts!$A$10,Worksheet!$Q18-2,4,1,2)))</f>
        <v>0</v>
      </c>
    </row>
    <row r="19" spans="3:19" x14ac:dyDescent="0.2">
      <c r="C19">
        <f ca="1"/>
        <v>0</v>
      </c>
      <c r="D19">
        <f ca="1"/>
        <v>0</v>
      </c>
      <c r="E19">
        <f ca="1"/>
        <v>0</v>
      </c>
      <c r="F19">
        <f ca="1"/>
        <v>0</v>
      </c>
      <c r="G19">
        <f ca="1"/>
        <v>0</v>
      </c>
      <c r="H19">
        <f ca="1"/>
        <v>0</v>
      </c>
      <c r="K19" t="b">
        <f ca="1">IF(OR(AND(ISBLANK(Payments!A37),ISBLANK(Payments!B37),ISBLANK(Payments!F37)),Payments!A37&gt;=TODAY()),TRUE,IF(ISBLANK(Payments!E37),FALSE,TRUE))</f>
        <v>1</v>
      </c>
      <c r="L19" t="e">
        <f t="shared" ca="1" si="1"/>
        <v>#N/A</v>
      </c>
      <c r="M19" t="e">
        <f t="shared" ca="1" si="0"/>
        <v>#N/A</v>
      </c>
      <c r="N19">
        <f ca="1">IF(ISNA(L19),0,OFFSET(Payments!$A$20,Worksheet!$L19-2,5))</f>
        <v>0</v>
      </c>
      <c r="P19" t="b">
        <f ca="1">IF(OR(AND(ISBLANK(Receipts!A27),ISBLANK(Receipts!B27),ISBLANK(Receipts!E27),ISBLANK(Receipts!F27)),Receipts!A27&gt;=TODAY()),TRUE,IF(ISBLANK(Receipts!D27),FALSE,TRUE))</f>
        <v>1</v>
      </c>
      <c r="Q19" t="e">
        <f t="shared" ca="1" si="2"/>
        <v>#N/A</v>
      </c>
      <c r="R19" t="e">
        <f t="shared" ca="1" si="3"/>
        <v>#N/A</v>
      </c>
      <c r="S19">
        <f ca="1">IF(ISNA(Q19),0,SUM(OFFSET(Receipts!$A$10,Worksheet!$Q19-2,4,1,2)))</f>
        <v>0</v>
      </c>
    </row>
    <row r="20" spans="3:19" x14ac:dyDescent="0.2">
      <c r="C20">
        <f ca="1"/>
        <v>0</v>
      </c>
      <c r="D20">
        <f ca="1"/>
        <v>0</v>
      </c>
      <c r="E20">
        <f ca="1"/>
        <v>0</v>
      </c>
      <c r="F20">
        <f ca="1"/>
        <v>0</v>
      </c>
      <c r="G20">
        <f ca="1"/>
        <v>0</v>
      </c>
      <c r="H20">
        <f ca="1"/>
        <v>0</v>
      </c>
      <c r="K20" t="b">
        <f ca="1">IF(OR(AND(ISBLANK(Payments!A38),ISBLANK(Payments!B38),ISBLANK(Payments!F38)),Payments!A38&gt;=TODAY()),TRUE,IF(ISBLANK(Payments!E38),FALSE,TRUE))</f>
        <v>1</v>
      </c>
      <c r="L20" t="e">
        <f t="shared" ca="1" si="1"/>
        <v>#N/A</v>
      </c>
      <c r="M20" t="e">
        <f t="shared" ca="1" si="0"/>
        <v>#N/A</v>
      </c>
      <c r="N20">
        <f ca="1">IF(ISNA(L20),0,OFFSET(Payments!$A$20,Worksheet!$L20-2,5))</f>
        <v>0</v>
      </c>
      <c r="P20" t="b">
        <f ca="1">IF(OR(AND(ISBLANK(Receipts!A28),ISBLANK(Receipts!B28),ISBLANK(Receipts!E28),ISBLANK(Receipts!F28)),Receipts!A28&gt;=TODAY()),TRUE,IF(ISBLANK(Receipts!D28),FALSE,TRUE))</f>
        <v>1</v>
      </c>
      <c r="Q20" t="e">
        <f t="shared" ca="1" si="2"/>
        <v>#N/A</v>
      </c>
      <c r="R20" t="e">
        <f t="shared" ca="1" si="3"/>
        <v>#N/A</v>
      </c>
      <c r="S20">
        <f ca="1">IF(ISNA(Q20),0,SUM(OFFSET(Receipts!$A$10,Worksheet!$Q20-2,4,1,2)))</f>
        <v>0</v>
      </c>
    </row>
    <row r="21" spans="3:19" x14ac:dyDescent="0.2">
      <c r="C21">
        <f ca="1"/>
        <v>0</v>
      </c>
      <c r="D21">
        <f ca="1"/>
        <v>0</v>
      </c>
      <c r="E21">
        <f ca="1"/>
        <v>0</v>
      </c>
      <c r="F21">
        <f ca="1"/>
        <v>0</v>
      </c>
      <c r="G21">
        <f ca="1"/>
        <v>0</v>
      </c>
      <c r="H21">
        <f ca="1"/>
        <v>0</v>
      </c>
      <c r="K21" t="b">
        <f ca="1">IF(OR(AND(ISBLANK(Payments!A39),ISBLANK(Payments!B39),ISBLANK(Payments!F39)),Payments!A39&gt;=TODAY()),TRUE,IF(ISBLANK(Payments!E39),FALSE,TRUE))</f>
        <v>1</v>
      </c>
      <c r="L21" t="e">
        <f t="shared" ref="L21:L28" ca="1" si="4">L20+M20</f>
        <v>#N/A</v>
      </c>
      <c r="M21" t="e">
        <f t="shared" ca="1" si="0"/>
        <v>#N/A</v>
      </c>
      <c r="N21">
        <f ca="1">IF(ISNA(L21),0,OFFSET(Payments!$A$20,Worksheet!$L21-2,5))</f>
        <v>0</v>
      </c>
      <c r="P21" t="b">
        <f ca="1">IF(OR(AND(ISBLANK(Receipts!A29),ISBLANK(Receipts!B29),ISBLANK(Receipts!E29),ISBLANK(Receipts!F29)),Receipts!A29&gt;=TODAY()),TRUE,IF(ISBLANK(Receipts!D29),FALSE,TRUE))</f>
        <v>1</v>
      </c>
      <c r="Q21" t="e">
        <f t="shared" ca="1" si="2"/>
        <v>#N/A</v>
      </c>
      <c r="R21" t="e">
        <f t="shared" ca="1" si="3"/>
        <v>#N/A</v>
      </c>
      <c r="S21">
        <f ca="1">IF(ISNA(Q21),0,SUM(OFFSET(Receipts!$A$10,Worksheet!$Q21-2,4,1,2)))</f>
        <v>0</v>
      </c>
    </row>
    <row r="22" spans="3:19" x14ac:dyDescent="0.2">
      <c r="C22">
        <f ca="1"/>
        <v>0</v>
      </c>
      <c r="D22">
        <f ca="1"/>
        <v>0</v>
      </c>
      <c r="E22">
        <f ca="1"/>
        <v>0</v>
      </c>
      <c r="F22">
        <f ca="1"/>
        <v>0</v>
      </c>
      <c r="G22">
        <f ca="1"/>
        <v>0</v>
      </c>
      <c r="H22">
        <f ca="1"/>
        <v>0</v>
      </c>
      <c r="K22" t="b">
        <f ca="1">IF(OR(AND(ISBLANK(Payments!A40),ISBLANK(Payments!B40),ISBLANK(Payments!F40)),Payments!A40&gt;=TODAY()),TRUE,IF(ISBLANK(Payments!E40),FALSE,TRUE))</f>
        <v>1</v>
      </c>
      <c r="L22" t="e">
        <f t="shared" ca="1" si="4"/>
        <v>#N/A</v>
      </c>
      <c r="M22" t="e">
        <f t="shared" ca="1" si="0"/>
        <v>#N/A</v>
      </c>
      <c r="N22">
        <f ca="1">IF(ISNA(L22),0,OFFSET(Payments!$A$20,Worksheet!$L22-2,5))</f>
        <v>0</v>
      </c>
      <c r="P22" t="b">
        <f ca="1">IF(OR(AND(ISBLANK(Receipts!A30),ISBLANK(Receipts!B30),ISBLANK(Receipts!E30),ISBLANK(Receipts!F30)),Receipts!A30&gt;=TODAY()),TRUE,IF(ISBLANK(Receipts!D30),FALSE,TRUE))</f>
        <v>1</v>
      </c>
    </row>
    <row r="23" spans="3:19" x14ac:dyDescent="0.2">
      <c r="C23">
        <f ca="1"/>
        <v>0</v>
      </c>
      <c r="D23">
        <f ca="1"/>
        <v>0</v>
      </c>
      <c r="E23">
        <f ca="1"/>
        <v>0</v>
      </c>
      <c r="F23">
        <f ca="1"/>
        <v>0</v>
      </c>
      <c r="G23">
        <f ca="1"/>
        <v>0</v>
      </c>
      <c r="H23">
        <f ca="1"/>
        <v>0</v>
      </c>
      <c r="K23" t="b">
        <f ca="1">IF(OR(AND(ISBLANK(Payments!A41),ISBLANK(Payments!B41),ISBLANK(Payments!F41)),Payments!A41&gt;=TODAY()),TRUE,IF(ISBLANK(Payments!E41),FALSE,TRUE))</f>
        <v>1</v>
      </c>
      <c r="L23" t="e">
        <f t="shared" ca="1" si="4"/>
        <v>#N/A</v>
      </c>
      <c r="M23" t="e">
        <f t="shared" ca="1" si="0"/>
        <v>#N/A</v>
      </c>
      <c r="N23">
        <f ca="1">IF(ISNA(L23),0,OFFSET(Payments!$A$20,Worksheet!$L23-2,5))</f>
        <v>0</v>
      </c>
      <c r="P23" t="b">
        <f ca="1">IF(OR(AND(ISBLANK(Receipts!A31),ISBLANK(Receipts!B31),ISBLANK(Receipts!E31),ISBLANK(Receipts!F31)),Receipts!A31&gt;=TODAY()),TRUE,IF(ISBLANK(Receipts!D31),FALSE,TRUE))</f>
        <v>1</v>
      </c>
    </row>
    <row r="24" spans="3:19" x14ac:dyDescent="0.2">
      <c r="C24">
        <f ca="1"/>
        <v>0</v>
      </c>
      <c r="D24">
        <f ca="1"/>
        <v>0</v>
      </c>
      <c r="E24">
        <f ca="1"/>
        <v>0</v>
      </c>
      <c r="F24">
        <f ca="1"/>
        <v>0</v>
      </c>
      <c r="G24">
        <f ca="1"/>
        <v>0</v>
      </c>
      <c r="H24">
        <f ca="1"/>
        <v>0</v>
      </c>
      <c r="K24" t="b">
        <f ca="1">IF(OR(AND(ISBLANK(Payments!A42),ISBLANK(Payments!B42),ISBLANK(Payments!F42)),Payments!A42&gt;=TODAY()),TRUE,IF(ISBLANK(Payments!E42),FALSE,TRUE))</f>
        <v>1</v>
      </c>
      <c r="L24" t="e">
        <f t="shared" ca="1" si="4"/>
        <v>#N/A</v>
      </c>
      <c r="M24" t="e">
        <f t="shared" ca="1" si="0"/>
        <v>#N/A</v>
      </c>
      <c r="N24">
        <f ca="1">IF(ISNA(L24),0,OFFSET(Payments!$A$20,Worksheet!$L24-2,5))</f>
        <v>0</v>
      </c>
      <c r="P24" t="b">
        <f ca="1">IF(OR(AND(ISBLANK(Receipts!A32),ISBLANK(Receipts!B32),ISBLANK(Receipts!E32),ISBLANK(Receipts!F32)),Receipts!A32&gt;=TODAY()),TRUE,IF(ISBLANK(Receipts!D32),FALSE,TRUE))</f>
        <v>1</v>
      </c>
    </row>
    <row r="25" spans="3:19" x14ac:dyDescent="0.2">
      <c r="C25">
        <f ca="1"/>
        <v>0</v>
      </c>
      <c r="D25">
        <f ca="1"/>
        <v>0</v>
      </c>
      <c r="E25">
        <f ca="1"/>
        <v>0</v>
      </c>
      <c r="F25">
        <f ca="1"/>
        <v>0</v>
      </c>
      <c r="G25">
        <f ca="1"/>
        <v>0</v>
      </c>
      <c r="H25">
        <f ca="1"/>
        <v>0</v>
      </c>
      <c r="K25" t="b">
        <f ca="1">IF(OR(AND(ISBLANK(Payments!A43),ISBLANK(Payments!B43),ISBLANK(Payments!F43)),Payments!A43&gt;=TODAY()),TRUE,IF(ISBLANK(Payments!E43),FALSE,TRUE))</f>
        <v>1</v>
      </c>
      <c r="L25" t="e">
        <f t="shared" ca="1" si="4"/>
        <v>#N/A</v>
      </c>
      <c r="M25" t="e">
        <f t="shared" ca="1" si="0"/>
        <v>#N/A</v>
      </c>
      <c r="N25">
        <f ca="1">IF(ISNA(L25),0,OFFSET(Payments!$A$20,Worksheet!$L25-2,5))</f>
        <v>0</v>
      </c>
      <c r="P25" t="b">
        <f ca="1">IF(OR(AND(ISBLANK(Receipts!A33),ISBLANK(Receipts!B33),ISBLANK(Receipts!E33),ISBLANK(Receipts!F33)),Receipts!A33&gt;=TODAY()),TRUE,IF(ISBLANK(Receipts!D33),FALSE,TRUE))</f>
        <v>1</v>
      </c>
    </row>
    <row r="26" spans="3:19" x14ac:dyDescent="0.2">
      <c r="C26">
        <f ca="1"/>
        <v>0</v>
      </c>
      <c r="D26">
        <f ca="1"/>
        <v>0</v>
      </c>
      <c r="E26">
        <f ca="1"/>
        <v>0</v>
      </c>
      <c r="F26">
        <f ca="1"/>
        <v>0</v>
      </c>
      <c r="G26">
        <f ca="1"/>
        <v>0</v>
      </c>
      <c r="H26">
        <f ca="1"/>
        <v>0</v>
      </c>
      <c r="K26" t="b">
        <f ca="1">IF(OR(AND(ISBLANK(Payments!A44),ISBLANK(Payments!B44),ISBLANK(Payments!F44)),Payments!A44&gt;=TODAY()),TRUE,IF(ISBLANK(Payments!E44),FALSE,TRUE))</f>
        <v>1</v>
      </c>
      <c r="L26" t="e">
        <f t="shared" ca="1" si="4"/>
        <v>#N/A</v>
      </c>
      <c r="M26" t="e">
        <f t="shared" ca="1" si="0"/>
        <v>#N/A</v>
      </c>
      <c r="N26">
        <f ca="1">IF(ISNA(L26),0,OFFSET(Payments!$A$20,Worksheet!$L26-2,5))</f>
        <v>0</v>
      </c>
      <c r="P26" t="b">
        <f ca="1">IF(OR(AND(ISBLANK(Receipts!A34),ISBLANK(Receipts!B34),ISBLANK(Receipts!E34),ISBLANK(Receipts!F34)),Receipts!A34&gt;=TODAY()),TRUE,IF(ISBLANK(Receipts!D34),FALSE,TRUE))</f>
        <v>1</v>
      </c>
    </row>
    <row r="27" spans="3:19" x14ac:dyDescent="0.2">
      <c r="C27">
        <f ca="1"/>
        <v>0</v>
      </c>
      <c r="D27">
        <f ca="1"/>
        <v>0</v>
      </c>
      <c r="E27">
        <f ca="1"/>
        <v>0</v>
      </c>
      <c r="F27">
        <f ca="1"/>
        <v>0</v>
      </c>
      <c r="G27">
        <f ca="1"/>
        <v>0</v>
      </c>
      <c r="H27">
        <f ca="1"/>
        <v>0</v>
      </c>
      <c r="K27" t="b">
        <f ca="1">IF(OR(AND(ISBLANK(Payments!A45),ISBLANK(Payments!B45),ISBLANK(Payments!F45)),Payments!A45&gt;=TODAY()),TRUE,IF(ISBLANK(Payments!E45),FALSE,TRUE))</f>
        <v>1</v>
      </c>
      <c r="L27" t="e">
        <f t="shared" ca="1" si="4"/>
        <v>#N/A</v>
      </c>
      <c r="M27" t="e">
        <f t="shared" ca="1" si="0"/>
        <v>#N/A</v>
      </c>
      <c r="N27">
        <f ca="1">IF(ISNA(L27),0,OFFSET(Payments!$A$20,Worksheet!$L27-2,5))</f>
        <v>0</v>
      </c>
      <c r="P27" t="b">
        <f ca="1">IF(OR(AND(ISBLANK(Receipts!A35),ISBLANK(Receipts!B35),ISBLANK(Receipts!E35),ISBLANK(Receipts!F35)),Receipts!A35&gt;=TODAY()),TRUE,IF(ISBLANK(Receipts!D35),FALSE,TRUE))</f>
        <v>1</v>
      </c>
    </row>
    <row r="28" spans="3:19" x14ac:dyDescent="0.2">
      <c r="C28">
        <f ca="1"/>
        <v>0</v>
      </c>
      <c r="D28">
        <f ca="1"/>
        <v>0</v>
      </c>
      <c r="E28">
        <f ca="1"/>
        <v>0</v>
      </c>
      <c r="F28">
        <f ca="1"/>
        <v>0</v>
      </c>
      <c r="G28">
        <f ca="1"/>
        <v>0</v>
      </c>
      <c r="H28">
        <f ca="1"/>
        <v>0</v>
      </c>
      <c r="K28" t="b">
        <f ca="1">IF(OR(AND(ISBLANK(Payments!A46),ISBLANK(Payments!B46),ISBLANK(Payments!F46)),Payments!A46&gt;=TODAY()),TRUE,IF(ISBLANK(Payments!E46),FALSE,TRUE))</f>
        <v>1</v>
      </c>
      <c r="L28" t="e">
        <f t="shared" ca="1" si="4"/>
        <v>#N/A</v>
      </c>
      <c r="M28" t="e">
        <f t="shared" ca="1" si="0"/>
        <v>#N/A</v>
      </c>
      <c r="N28">
        <f ca="1">IF(ISNA(L28),0,OFFSET(Payments!$A$20,Worksheet!$L28-2,5))</f>
        <v>0</v>
      </c>
      <c r="P28" t="b">
        <f ca="1">IF(OR(AND(ISBLANK(Receipts!A36),ISBLANK(Receipts!B36),ISBLANK(Receipts!E36),ISBLANK(Receipts!F36)),Receipts!A36&gt;=TODAY()),TRUE,IF(ISBLANK(Receipts!D36),FALSE,TRUE))</f>
        <v>1</v>
      </c>
    </row>
    <row r="29" spans="3:19" x14ac:dyDescent="0.2">
      <c r="C29">
        <f ca="1"/>
        <v>0</v>
      </c>
      <c r="D29">
        <f ca="1"/>
        <v>0</v>
      </c>
      <c r="E29">
        <f ca="1"/>
        <v>0</v>
      </c>
      <c r="F29">
        <f ca="1"/>
        <v>0</v>
      </c>
      <c r="G29">
        <f ca="1"/>
        <v>0</v>
      </c>
      <c r="H29">
        <f ca="1"/>
        <v>0</v>
      </c>
      <c r="K29" t="b">
        <f ca="1">IF(OR(AND(ISBLANK(Payments!A47),ISBLANK(Payments!B47),ISBLANK(Payments!F47)),Payments!A47&gt;=TODAY()),TRUE,IF(ISBLANK(Payments!E47),FALSE,TRUE))</f>
        <v>1</v>
      </c>
      <c r="P29" t="b">
        <f ca="1">IF(OR(AND(ISBLANK(Receipts!A37),ISBLANK(Receipts!B37),ISBLANK(Receipts!E37),ISBLANK(Receipts!F37)),Receipts!A37&gt;=TODAY()),TRUE,IF(ISBLANK(Receipts!D37),FALSE,TRUE))</f>
        <v>1</v>
      </c>
    </row>
    <row r="30" spans="3:19" x14ac:dyDescent="0.2">
      <c r="C30">
        <f ca="1"/>
        <v>0</v>
      </c>
      <c r="D30">
        <f ca="1"/>
        <v>0</v>
      </c>
      <c r="E30">
        <f ca="1"/>
        <v>0</v>
      </c>
      <c r="F30">
        <f ca="1"/>
        <v>0</v>
      </c>
      <c r="G30">
        <f ca="1"/>
        <v>0</v>
      </c>
      <c r="H30">
        <f ca="1"/>
        <v>0</v>
      </c>
      <c r="K30" t="b">
        <f ca="1">IF(OR(AND(ISBLANK(Payments!A48),ISBLANK(Payments!B48),ISBLANK(Payments!F48)),Payments!A48&gt;=TODAY()),TRUE,IF(ISBLANK(Payments!E48),FALSE,TRUE))</f>
        <v>1</v>
      </c>
      <c r="P30" t="b">
        <f ca="1">IF(OR(AND(ISBLANK(Receipts!A38),ISBLANK(Receipts!B38),ISBLANK(Receipts!E38),ISBLANK(Receipts!F38)),Receipts!A38&gt;=TODAY()),TRUE,IF(ISBLANK(Receipts!D38),FALSE,TRUE))</f>
        <v>1</v>
      </c>
    </row>
    <row r="31" spans="3:19" x14ac:dyDescent="0.2">
      <c r="C31">
        <f ca="1"/>
        <v>0</v>
      </c>
      <c r="D31">
        <f ca="1"/>
        <v>0</v>
      </c>
      <c r="E31">
        <f ca="1"/>
        <v>0</v>
      </c>
      <c r="F31">
        <f ca="1"/>
        <v>0</v>
      </c>
      <c r="G31">
        <f ca="1"/>
        <v>0</v>
      </c>
      <c r="H31">
        <f ca="1"/>
        <v>0</v>
      </c>
      <c r="K31" t="b">
        <f ca="1">IF(OR(AND(ISBLANK(Payments!A49),ISBLANK(Payments!B49),ISBLANK(Payments!F49)),Payments!A49&gt;=TODAY()),TRUE,IF(ISBLANK(Payments!E49),FALSE,TRUE))</f>
        <v>1</v>
      </c>
      <c r="P31" t="b">
        <f ca="1">IF(OR(AND(ISBLANK(Receipts!A39),ISBLANK(Receipts!B39),ISBLANK(Receipts!E39),ISBLANK(Receipts!F39)),Receipts!A39&gt;=TODAY()),TRUE,IF(ISBLANK(Receipts!D39),FALSE,TRUE))</f>
        <v>1</v>
      </c>
    </row>
    <row r="32" spans="3:19" x14ac:dyDescent="0.2">
      <c r="K32" t="b">
        <f ca="1">IF(OR(AND(ISBLANK(Payments!A50),ISBLANK(Payments!B50),ISBLANK(Payments!F50)),Payments!A50&gt;=TODAY()),TRUE,IF(ISBLANK(Payments!E50),FALSE,TRUE))</f>
        <v>1</v>
      </c>
      <c r="P32" t="b">
        <f ca="1">IF(OR(AND(ISBLANK(Receipts!A40),ISBLANK(Receipts!B40),ISBLANK(Receipts!E40),ISBLANK(Receipts!F40)),Receipts!A40&gt;=TODAY()),TRUE,IF(ISBLANK(Receipts!D40),FALSE,TRUE))</f>
        <v>1</v>
      </c>
    </row>
    <row r="33" spans="2:16" x14ac:dyDescent="0.2">
      <c r="C33">
        <f ca="1">COUNTIF(C14:C31,"&gt;0")</f>
        <v>0</v>
      </c>
      <c r="H33">
        <f ca="1">SUM(H13:H31)</f>
        <v>0</v>
      </c>
      <c r="K33" t="b">
        <f ca="1">IF(OR(AND(ISBLANK(Payments!A51),ISBLANK(Payments!B51),ISBLANK(Payments!F51)),Payments!A51&gt;=TODAY()),TRUE,IF(ISBLANK(Payments!E51),FALSE,TRUE))</f>
        <v>1</v>
      </c>
      <c r="P33" t="b">
        <f ca="1">IF(OR(AND(ISBLANK(Receipts!A41),ISBLANK(Receipts!B41),ISBLANK(Receipts!E41),ISBLANK(Receipts!F41)),Receipts!A41&gt;=TODAY()),TRUE,IF(ISBLANK(Receipts!D41),FALSE,TRUE))</f>
        <v>1</v>
      </c>
    </row>
    <row r="34" spans="2:16" x14ac:dyDescent="0.2">
      <c r="K34" t="b">
        <f ca="1">IF(OR(AND(ISBLANK(Payments!A52),ISBLANK(Payments!B52),ISBLANK(Payments!F52)),Payments!A52&gt;=TODAY()),TRUE,IF(ISBLANK(Payments!E52),FALSE,TRUE))</f>
        <v>1</v>
      </c>
      <c r="P34" t="b">
        <f ca="1">IF(OR(AND(ISBLANK(Receipts!A42),ISBLANK(Receipts!B42),ISBLANK(Receipts!E42),ISBLANK(Receipts!F42)),Receipts!A42&gt;=TODAY()),TRUE,IF(ISBLANK(Receipts!D42),FALSE,TRUE))</f>
        <v>1</v>
      </c>
    </row>
    <row r="35" spans="2:16" x14ac:dyDescent="0.2">
      <c r="K35" t="b">
        <f ca="1">IF(OR(AND(ISBLANK(Payments!A53),ISBLANK(Payments!B53),ISBLANK(Payments!F53)),Payments!A53&gt;=TODAY()),TRUE,IF(ISBLANK(Payments!E53),FALSE,TRUE))</f>
        <v>1</v>
      </c>
      <c r="P35" t="b">
        <f ca="1">IF(OR(AND(ISBLANK(Receipts!A43),ISBLANK(Receipts!B43),ISBLANK(Receipts!E43),ISBLANK(Receipts!F43)),Receipts!A43&gt;=TODAY()),TRUE,IF(ISBLANK(Receipts!D43),FALSE,TRUE))</f>
        <v>1</v>
      </c>
    </row>
    <row r="36" spans="2:16" x14ac:dyDescent="0.2">
      <c r="B36" t="s">
        <v>14</v>
      </c>
      <c r="K36" t="b">
        <f ca="1">IF(OR(AND(ISBLANK(Payments!A54),ISBLANK(Payments!B54),ISBLANK(Payments!F54)),Payments!A54&gt;=TODAY()),TRUE,IF(ISBLANK(Payments!E54),FALSE,TRUE))</f>
        <v>1</v>
      </c>
      <c r="P36" t="b">
        <f ca="1">IF(OR(AND(ISBLANK(Receipts!A44),ISBLANK(Receipts!B44),ISBLANK(Receipts!E44),ISBLANK(Receipts!F44)),Receipts!A44&gt;=TODAY()),TRUE,IF(ISBLANK(Receipts!D44),FALSE,TRUE))</f>
        <v>1</v>
      </c>
    </row>
    <row r="37" spans="2:16" x14ac:dyDescent="0.2">
      <c r="B37">
        <f>MATCH(MIN(Settings!$C$9-1,Settings!$C$7),Receipts!A10:A45,1)</f>
        <v>15</v>
      </c>
      <c r="C37">
        <f t="array" aca="1" ref="C37:H56" ca="1">OFFSET(Receipts!$A$10,Worksheet!B37,0,20,6)</f>
        <v>42436</v>
      </c>
      <c r="D37" t="str">
        <f ca="1"/>
        <v>The Indian Orchard</v>
      </c>
      <c r="E37" t="str">
        <f ca="1"/>
        <v>stall holder</v>
      </c>
      <c r="F37">
        <f ca="1"/>
        <v>42436</v>
      </c>
      <c r="G37">
        <f ca="1"/>
        <v>0</v>
      </c>
      <c r="H37">
        <f ca="1"/>
        <v>25</v>
      </c>
      <c r="K37" t="b">
        <f ca="1">IF(OR(AND(ISBLANK(Payments!A55),ISBLANK(Payments!B55),ISBLANK(Payments!F55)),Payments!A55&gt;=TODAY()),TRUE,IF(ISBLANK(Payments!E55),FALSE,TRUE))</f>
        <v>1</v>
      </c>
      <c r="P37" t="b">
        <f ca="1">IF(OR(AND(ISBLANK(Receipts!A45),ISBLANK(Receipts!B45),ISBLANK(Receipts!E45),ISBLANK(Receipts!F45)),Receipts!A45&gt;=TODAY()),TRUE,IF(ISBLANK(Receipts!D45),FALSE,TRUE))</f>
        <v>1</v>
      </c>
    </row>
    <row r="38" spans="2:16" x14ac:dyDescent="0.2">
      <c r="C38">
        <f ca="1"/>
        <v>42439</v>
      </c>
      <c r="D38" t="str">
        <f ca="1"/>
        <v>Thistles interiors</v>
      </c>
      <c r="E38" t="str">
        <f ca="1"/>
        <v>stall holder</v>
      </c>
      <c r="F38">
        <f ca="1"/>
        <v>42439</v>
      </c>
      <c r="G38">
        <f ca="1"/>
        <v>0</v>
      </c>
      <c r="H38">
        <f ca="1"/>
        <v>25</v>
      </c>
      <c r="K38" t="b">
        <f ca="1">IF(OR(AND(ISBLANK(Payments!A56),ISBLANK(Payments!B56),ISBLANK(Payments!F56)),Payments!A56&gt;=TODAY()),TRUE,IF(ISBLANK(Payments!E56),FALSE,TRUE))</f>
        <v>1</v>
      </c>
      <c r="P38" t="b">
        <f ca="1">IF(OR(AND(ISBLANK(Receipts!A46),ISBLANK(Receipts!B46),ISBLANK(Receipts!E46),ISBLANK(Receipts!F46)),Receipts!A46&gt;=TODAY()),TRUE,IF(ISBLANK(Receipts!D46),FALSE,TRUE))</f>
        <v>1</v>
      </c>
    </row>
    <row r="39" spans="2:16" x14ac:dyDescent="0.2">
      <c r="C39">
        <f ca="1"/>
        <v>42450</v>
      </c>
      <c r="D39" t="str">
        <f ca="1"/>
        <v>Food and music sponsor</v>
      </c>
      <c r="E39" t="str">
        <f ca="1"/>
        <v>Stallholder/sponsorship</v>
      </c>
      <c r="F39">
        <f ca="1"/>
        <v>42450</v>
      </c>
      <c r="G39">
        <f ca="1"/>
        <v>0</v>
      </c>
      <c r="H39">
        <f ca="1"/>
        <v>600</v>
      </c>
      <c r="K39" t="b">
        <f ca="1">IF(OR(AND(ISBLANK(Payments!A57),ISBLANK(Payments!B57),ISBLANK(Payments!F57)),Payments!A57&gt;=TODAY()),TRUE,IF(ISBLANK(Payments!E57),FALSE,TRUE))</f>
        <v>1</v>
      </c>
      <c r="P39" t="b">
        <f ca="1">IF(OR(AND(ISBLANK(Receipts!A47),ISBLANK(Receipts!B47),ISBLANK(Receipts!E47),ISBLANK(Receipts!F47)),Receipts!A47&gt;=TODAY()),TRUE,IF(ISBLANK(Receipts!D47),FALSE,TRUE))</f>
        <v>1</v>
      </c>
    </row>
    <row r="40" spans="2:16" x14ac:dyDescent="0.2">
      <c r="C40">
        <f ca="1"/>
        <v>42460</v>
      </c>
      <c r="D40" t="str">
        <f ca="1"/>
        <v>CDC</v>
      </c>
      <c r="E40" t="str">
        <f ca="1"/>
        <v>New homes bonus</v>
      </c>
      <c r="F40">
        <f ca="1"/>
        <v>42460</v>
      </c>
      <c r="G40">
        <f ca="1"/>
        <v>1417</v>
      </c>
      <c r="H40">
        <f ca="1"/>
        <v>0</v>
      </c>
      <c r="K40" t="b">
        <f ca="1">IF(OR(AND(ISBLANK(Payments!A58),ISBLANK(Payments!B58),ISBLANK(Payments!F58)),Payments!A58&gt;=TODAY()),TRUE,IF(ISBLANK(Payments!E58),FALSE,TRUE))</f>
        <v>1</v>
      </c>
      <c r="P40" t="b">
        <f ca="1">IF(OR(AND(ISBLANK(Receipts!A48),ISBLANK(Receipts!B48),ISBLANK(Receipts!E48),ISBLANK(Receipts!F48)),Receipts!A48&gt;=TODAY()),TRUE,IF(ISBLANK(Receipts!D48),FALSE,TRUE))</f>
        <v>1</v>
      </c>
    </row>
    <row r="41" spans="2:16" x14ac:dyDescent="0.2">
      <c r="C41">
        <f ca="1"/>
        <v>0</v>
      </c>
      <c r="D41">
        <f ca="1"/>
        <v>0</v>
      </c>
      <c r="E41">
        <f ca="1"/>
        <v>0</v>
      </c>
      <c r="F41">
        <f ca="1"/>
        <v>0</v>
      </c>
      <c r="G41">
        <f ca="1"/>
        <v>0</v>
      </c>
      <c r="H41">
        <f ca="1"/>
        <v>0</v>
      </c>
      <c r="K41" t="b">
        <f ca="1">IF(OR(AND(ISBLANK(Payments!A59),ISBLANK(Payments!B59),ISBLANK(Payments!F59)),Payments!A59&gt;=TODAY()),TRUE,IF(ISBLANK(Payments!E59),FALSE,TRUE))</f>
        <v>1</v>
      </c>
      <c r="P41" t="b">
        <f ca="1">IF(OR(AND(ISBLANK(Receipts!A49),ISBLANK(Receipts!B49),ISBLANK(Receipts!E49),ISBLANK(Receipts!F49)),Receipts!A49&gt;=TODAY()),TRUE,IF(ISBLANK(Receipts!D49),FALSE,TRUE))</f>
        <v>1</v>
      </c>
    </row>
    <row r="42" spans="2:16" x14ac:dyDescent="0.2">
      <c r="C42">
        <f ca="1"/>
        <v>0</v>
      </c>
      <c r="D42">
        <f ca="1"/>
        <v>0</v>
      </c>
      <c r="E42">
        <f ca="1"/>
        <v>0</v>
      </c>
      <c r="F42">
        <f ca="1"/>
        <v>0</v>
      </c>
      <c r="G42">
        <f ca="1"/>
        <v>0</v>
      </c>
      <c r="H42">
        <f ca="1"/>
        <v>0</v>
      </c>
      <c r="K42" t="b">
        <f ca="1">IF(OR(AND(ISBLANK(Payments!A60),ISBLANK(Payments!B60),ISBLANK(Payments!F60)),Payments!A60&gt;=TODAY()),TRUE,IF(ISBLANK(Payments!E60),FALSE,TRUE))</f>
        <v>1</v>
      </c>
      <c r="P42" t="b">
        <f ca="1">IF(OR(AND(ISBLANK(Receipts!A50),ISBLANK(Receipts!B50),ISBLANK(Receipts!E50),ISBLANK(Receipts!F50)),Receipts!A50&gt;=TODAY()),TRUE,IF(ISBLANK(Receipts!D50),FALSE,TRUE))</f>
        <v>1</v>
      </c>
    </row>
    <row r="43" spans="2:16" x14ac:dyDescent="0.2">
      <c r="B43" s="39" t="s">
        <v>175</v>
      </c>
      <c r="C43">
        <f ca="1"/>
        <v>0</v>
      </c>
      <c r="D43">
        <f ca="1"/>
        <v>0</v>
      </c>
      <c r="E43">
        <f ca="1"/>
        <v>0</v>
      </c>
      <c r="F43">
        <f ca="1"/>
        <v>0</v>
      </c>
      <c r="G43">
        <f ca="1"/>
        <v>0</v>
      </c>
      <c r="H43">
        <f ca="1"/>
        <v>0</v>
      </c>
      <c r="K43" t="b">
        <f ca="1">IF(OR(AND(ISBLANK(Payments!A61),ISBLANK(Payments!B61),ISBLANK(Payments!F61)),Payments!A61&gt;=TODAY()),TRUE,IF(ISBLANK(Payments!E61),FALSE,TRUE))</f>
        <v>1</v>
      </c>
      <c r="P43" t="b">
        <f ca="1">IF(OR(AND(ISBLANK(Receipts!A51),ISBLANK(Receipts!B51),ISBLANK(Receipts!E51),ISBLANK(Receipts!F51)),Receipts!A51&gt;=TODAY()),TRUE,IF(ISBLANK(Receipts!D51),FALSE,TRUE))</f>
        <v>1</v>
      </c>
    </row>
    <row r="44" spans="2:16" x14ac:dyDescent="0.2">
      <c r="C44">
        <f ca="1"/>
        <v>0</v>
      </c>
      <c r="D44">
        <f ca="1"/>
        <v>0</v>
      </c>
      <c r="E44">
        <f ca="1"/>
        <v>0</v>
      </c>
      <c r="F44">
        <f ca="1"/>
        <v>0</v>
      </c>
      <c r="G44">
        <f ca="1"/>
        <v>0</v>
      </c>
      <c r="H44">
        <f ca="1"/>
        <v>0</v>
      </c>
      <c r="K44" t="b">
        <f ca="1">IF(OR(AND(ISBLANK(Payments!A62),ISBLANK(Payments!B62),ISBLANK(Payments!F62)),Payments!A62&gt;=TODAY()),TRUE,IF(ISBLANK(Payments!E62),FALSE,TRUE))</f>
        <v>1</v>
      </c>
      <c r="P44" t="b">
        <f ca="1">IF(OR(AND(ISBLANK(Receipts!A52),ISBLANK(Receipts!B52),ISBLANK(Receipts!E52),ISBLANK(Receipts!F52)),Receipts!A52&gt;=TODAY()),TRUE,IF(ISBLANK(Receipts!D52),FALSE,TRUE))</f>
        <v>1</v>
      </c>
    </row>
    <row r="45" spans="2:16" x14ac:dyDescent="0.2">
      <c r="C45">
        <f ca="1"/>
        <v>0</v>
      </c>
      <c r="D45">
        <f ca="1"/>
        <v>0</v>
      </c>
      <c r="E45">
        <f ca="1"/>
        <v>0</v>
      </c>
      <c r="F45">
        <f ca="1"/>
        <v>0</v>
      </c>
      <c r="G45">
        <f ca="1"/>
        <v>0</v>
      </c>
      <c r="H45">
        <f ca="1"/>
        <v>0</v>
      </c>
      <c r="K45" t="b">
        <f ca="1">IF(OR(AND(ISBLANK(Payments!A63),ISBLANK(Payments!B63),ISBLANK(Payments!F63)),Payments!A63&gt;=TODAY()),TRUE,IF(ISBLANK(Payments!E63),FALSE,TRUE))</f>
        <v>1</v>
      </c>
      <c r="P45" t="b">
        <f ca="1">IF(OR(AND(ISBLANK(Receipts!A53),ISBLANK(Receipts!B53),ISBLANK(Receipts!E53),ISBLANK(Receipts!F53)),Receipts!A53&gt;=TODAY()),TRUE,IF(ISBLANK(Receipts!D53),FALSE,TRUE))</f>
        <v>1</v>
      </c>
    </row>
    <row r="46" spans="2:16" x14ac:dyDescent="0.2">
      <c r="C46">
        <f ca="1"/>
        <v>0</v>
      </c>
      <c r="D46">
        <f ca="1"/>
        <v>0</v>
      </c>
      <c r="E46">
        <f ca="1"/>
        <v>0</v>
      </c>
      <c r="F46">
        <f ca="1"/>
        <v>0</v>
      </c>
      <c r="G46">
        <f ca="1"/>
        <v>0</v>
      </c>
      <c r="H46">
        <f ca="1"/>
        <v>0</v>
      </c>
      <c r="K46" t="b">
        <f ca="1">IF(OR(AND(ISBLANK(Payments!A64),ISBLANK(Payments!B64),ISBLANK(Payments!F64)),Payments!A64&gt;=TODAY()),TRUE,IF(ISBLANK(Payments!E64),FALSE,TRUE))</f>
        <v>1</v>
      </c>
      <c r="P46" t="b">
        <f ca="1">IF(OR(AND(ISBLANK(Receipts!A54),ISBLANK(Receipts!B54),ISBLANK(Receipts!E54),ISBLANK(Receipts!F54)),Receipts!A54&gt;=TODAY()),TRUE,IF(ISBLANK(Receipts!D54),FALSE,TRUE))</f>
        <v>1</v>
      </c>
    </row>
    <row r="47" spans="2:16" x14ac:dyDescent="0.2">
      <c r="C47">
        <f ca="1"/>
        <v>0</v>
      </c>
      <c r="D47">
        <f ca="1"/>
        <v>0</v>
      </c>
      <c r="E47">
        <f ca="1"/>
        <v>0</v>
      </c>
      <c r="F47">
        <f ca="1"/>
        <v>0</v>
      </c>
      <c r="G47">
        <f ca="1"/>
        <v>0</v>
      </c>
      <c r="H47">
        <f ca="1"/>
        <v>0</v>
      </c>
      <c r="K47" t="b">
        <f ca="1">IF(OR(AND(ISBLANK(Payments!A65),ISBLANK(Payments!B65),ISBLANK(Payments!F65)),Payments!A65&gt;=TODAY()),TRUE,IF(ISBLANK(Payments!E65),FALSE,TRUE))</f>
        <v>1</v>
      </c>
      <c r="P47" t="b">
        <f ca="1">IF(OR(AND(ISBLANK(Receipts!A55),ISBLANK(Receipts!B55),ISBLANK(Receipts!E55),ISBLANK(Receipts!F55)),Receipts!A55&gt;=TODAY()),TRUE,IF(ISBLANK(Receipts!D55),FALSE,TRUE))</f>
        <v>1</v>
      </c>
    </row>
    <row r="48" spans="2:16" x14ac:dyDescent="0.2">
      <c r="C48">
        <f ca="1"/>
        <v>0</v>
      </c>
      <c r="D48">
        <f ca="1"/>
        <v>0</v>
      </c>
      <c r="E48">
        <f ca="1"/>
        <v>0</v>
      </c>
      <c r="F48">
        <f ca="1"/>
        <v>0</v>
      </c>
      <c r="G48">
        <f ca="1"/>
        <v>0</v>
      </c>
      <c r="H48">
        <f ca="1"/>
        <v>0</v>
      </c>
      <c r="K48" t="b">
        <f ca="1">IF(OR(AND(ISBLANK(Payments!A66),ISBLANK(Payments!B66),ISBLANK(Payments!F66)),Payments!A66&gt;=TODAY()),TRUE,IF(ISBLANK(Payments!E66),FALSE,TRUE))</f>
        <v>1</v>
      </c>
      <c r="P48" t="b">
        <f ca="1">IF(OR(AND(ISBLANK(Receipts!A56),ISBLANK(Receipts!B56),ISBLANK(Receipts!E56),ISBLANK(Receipts!F56)),Receipts!A56&gt;=TODAY()),TRUE,IF(ISBLANK(Receipts!D56),FALSE,TRUE))</f>
        <v>1</v>
      </c>
    </row>
    <row r="49" spans="3:16" x14ac:dyDescent="0.2">
      <c r="C49">
        <f ca="1"/>
        <v>0</v>
      </c>
      <c r="D49">
        <f ca="1"/>
        <v>0</v>
      </c>
      <c r="E49">
        <f ca="1"/>
        <v>0</v>
      </c>
      <c r="F49">
        <f ca="1"/>
        <v>0</v>
      </c>
      <c r="G49">
        <f ca="1"/>
        <v>0</v>
      </c>
      <c r="H49">
        <f ca="1"/>
        <v>0</v>
      </c>
      <c r="K49" t="b">
        <f ca="1">IF(OR(AND(ISBLANK(Payments!A67),ISBLANK(Payments!B67),ISBLANK(Payments!F67)),Payments!A67&gt;=TODAY()),TRUE,IF(ISBLANK(Payments!E67),FALSE,TRUE))</f>
        <v>1</v>
      </c>
      <c r="P49" t="b">
        <f ca="1">IF(OR(AND(ISBLANK(Receipts!A57),ISBLANK(Receipts!B57),ISBLANK(Receipts!E57),ISBLANK(Receipts!F57)),Receipts!A57&gt;=TODAY()),TRUE,IF(ISBLANK(Receipts!D57),FALSE,TRUE))</f>
        <v>1</v>
      </c>
    </row>
    <row r="50" spans="3:16" x14ac:dyDescent="0.2">
      <c r="C50">
        <f ca="1"/>
        <v>0</v>
      </c>
      <c r="D50">
        <f ca="1"/>
        <v>0</v>
      </c>
      <c r="E50">
        <f ca="1"/>
        <v>0</v>
      </c>
      <c r="F50">
        <f ca="1"/>
        <v>0</v>
      </c>
      <c r="G50">
        <f ca="1"/>
        <v>0</v>
      </c>
      <c r="H50">
        <f ca="1"/>
        <v>0</v>
      </c>
      <c r="K50" t="b">
        <f ca="1">IF(OR(AND(ISBLANK(Payments!A68),ISBLANK(Payments!B68),ISBLANK(Payments!F68)),Payments!A68&gt;=TODAY()),TRUE,IF(ISBLANK(Payments!E68),FALSE,TRUE))</f>
        <v>1</v>
      </c>
      <c r="P50" t="b">
        <f ca="1">IF(OR(AND(ISBLANK(Receipts!A58),ISBLANK(Receipts!B58),ISBLANK(Receipts!E58),ISBLANK(Receipts!F58)),Receipts!A58&gt;=TODAY()),TRUE,IF(ISBLANK(Receipts!D58),FALSE,TRUE))</f>
        <v>1</v>
      </c>
    </row>
    <row r="51" spans="3:16" x14ac:dyDescent="0.2">
      <c r="C51">
        <f ca="1"/>
        <v>0</v>
      </c>
      <c r="D51">
        <f ca="1"/>
        <v>0</v>
      </c>
      <c r="E51">
        <f ca="1"/>
        <v>0</v>
      </c>
      <c r="F51">
        <f ca="1"/>
        <v>0</v>
      </c>
      <c r="G51">
        <f ca="1"/>
        <v>0</v>
      </c>
      <c r="H51">
        <f ca="1"/>
        <v>0</v>
      </c>
      <c r="K51" t="b">
        <f ca="1">IF(OR(AND(ISBLANK(Payments!A69),ISBLANK(Payments!B69),ISBLANK(Payments!F69)),Payments!A69&gt;=TODAY()),TRUE,IF(ISBLANK(Payments!E69),FALSE,TRUE))</f>
        <v>1</v>
      </c>
      <c r="P51" t="b">
        <f ca="1">IF(OR(AND(ISBLANK(Receipts!A59),ISBLANK(Receipts!B59),ISBLANK(Receipts!E59),ISBLANK(Receipts!F59)),Receipts!A59&gt;=TODAY()),TRUE,IF(ISBLANK(Receipts!D59),FALSE,TRUE))</f>
        <v>1</v>
      </c>
    </row>
    <row r="52" spans="3:16" x14ac:dyDescent="0.2">
      <c r="C52">
        <f ca="1"/>
        <v>0</v>
      </c>
      <c r="D52">
        <f ca="1"/>
        <v>0</v>
      </c>
      <c r="E52">
        <f ca="1"/>
        <v>0</v>
      </c>
      <c r="F52">
        <f ca="1"/>
        <v>0</v>
      </c>
      <c r="G52">
        <f ca="1"/>
        <v>0</v>
      </c>
      <c r="H52">
        <f ca="1"/>
        <v>0</v>
      </c>
      <c r="K52" t="b">
        <f ca="1">IF(OR(AND(ISBLANK(Payments!A70),ISBLANK(Payments!B70),ISBLANK(Payments!F70)),Payments!A70&gt;=TODAY()),TRUE,IF(ISBLANK(Payments!E70),FALSE,TRUE))</f>
        <v>1</v>
      </c>
      <c r="P52" t="b">
        <f ca="1">IF(OR(AND(ISBLANK(Receipts!A60),ISBLANK(Receipts!B60),ISBLANK(Receipts!E60),ISBLANK(Receipts!F60)),Receipts!A60&gt;=TODAY()),TRUE,IF(ISBLANK(Receipts!D60),FALSE,TRUE))</f>
        <v>1</v>
      </c>
    </row>
    <row r="53" spans="3:16" x14ac:dyDescent="0.2">
      <c r="C53">
        <f ca="1"/>
        <v>0</v>
      </c>
      <c r="D53">
        <f ca="1"/>
        <v>0</v>
      </c>
      <c r="E53">
        <f ca="1"/>
        <v>0</v>
      </c>
      <c r="F53">
        <f ca="1"/>
        <v>0</v>
      </c>
      <c r="G53">
        <f ca="1"/>
        <v>0</v>
      </c>
      <c r="H53">
        <f ca="1"/>
        <v>0</v>
      </c>
      <c r="K53" t="b">
        <f ca="1">IF(OR(AND(ISBLANK(Payments!A71),ISBLANK(Payments!B71),ISBLANK(Payments!F71)),Payments!A71&gt;=TODAY()),TRUE,IF(ISBLANK(Payments!E71),FALSE,TRUE))</f>
        <v>1</v>
      </c>
      <c r="P53" t="b">
        <f ca="1">IF(OR(AND(ISBLANK(Receipts!A61),ISBLANK(Receipts!B61),ISBLANK(Receipts!E61),ISBLANK(Receipts!F61)),Receipts!A61&gt;=TODAY()),TRUE,IF(ISBLANK(Receipts!D61),FALSE,TRUE))</f>
        <v>1</v>
      </c>
    </row>
    <row r="54" spans="3:16" x14ac:dyDescent="0.2">
      <c r="C54">
        <f ca="1"/>
        <v>0</v>
      </c>
      <c r="D54">
        <f ca="1"/>
        <v>0</v>
      </c>
      <c r="E54">
        <f ca="1"/>
        <v>0</v>
      </c>
      <c r="F54">
        <f ca="1"/>
        <v>0</v>
      </c>
      <c r="G54">
        <f ca="1"/>
        <v>0</v>
      </c>
      <c r="H54">
        <f ca="1"/>
        <v>0</v>
      </c>
      <c r="K54" t="b">
        <f ca="1">IF(OR(AND(ISBLANK(Payments!A72),ISBLANK(Payments!B72),ISBLANK(Payments!F72)),Payments!A72&gt;=TODAY()),TRUE,IF(ISBLANK(Payments!E72),FALSE,TRUE))</f>
        <v>1</v>
      </c>
      <c r="P54" t="b">
        <f ca="1">IF(OR(AND(ISBLANK(Receipts!A62),ISBLANK(Receipts!B62),ISBLANK(Receipts!E62),ISBLANK(Receipts!F62)),Receipts!A62&gt;=TODAY()),TRUE,IF(ISBLANK(Receipts!D62),FALSE,TRUE))</f>
        <v>1</v>
      </c>
    </row>
    <row r="55" spans="3:16" x14ac:dyDescent="0.2">
      <c r="C55">
        <f ca="1"/>
        <v>0</v>
      </c>
      <c r="D55">
        <f ca="1"/>
        <v>0</v>
      </c>
      <c r="E55">
        <f ca="1"/>
        <v>0</v>
      </c>
      <c r="F55">
        <f ca="1"/>
        <v>0</v>
      </c>
      <c r="G55">
        <f ca="1"/>
        <v>0</v>
      </c>
      <c r="H55">
        <f ca="1"/>
        <v>0</v>
      </c>
      <c r="K55" t="b">
        <f ca="1">IF(OR(AND(ISBLANK(Payments!A73),ISBLANK(Payments!B73),ISBLANK(Payments!F73)),Payments!A73&gt;=TODAY()),TRUE,IF(ISBLANK(Payments!E73),FALSE,TRUE))</f>
        <v>1</v>
      </c>
      <c r="P55" t="b">
        <f ca="1">IF(OR(AND(ISBLANK(Receipts!A63),ISBLANK(Receipts!B63),ISBLANK(Receipts!E63),ISBLANK(Receipts!F63)),Receipts!A63&gt;=TODAY()),TRUE,IF(ISBLANK(Receipts!D63),FALSE,TRUE))</f>
        <v>1</v>
      </c>
    </row>
    <row r="56" spans="3:16" x14ac:dyDescent="0.2">
      <c r="C56">
        <f ca="1"/>
        <v>0</v>
      </c>
      <c r="D56">
        <f ca="1"/>
        <v>0</v>
      </c>
      <c r="E56">
        <f ca="1"/>
        <v>0</v>
      </c>
      <c r="F56">
        <f ca="1"/>
        <v>0</v>
      </c>
      <c r="G56">
        <f ca="1"/>
        <v>0</v>
      </c>
      <c r="H56">
        <f ca="1"/>
        <v>0</v>
      </c>
      <c r="K56" t="b">
        <f ca="1">IF(OR(AND(ISBLANK(Payments!A74),ISBLANK(Payments!B74),ISBLANK(Payments!F74)),Payments!A74&gt;=TODAY()),TRUE,IF(ISBLANK(Payments!E74),FALSE,TRUE))</f>
        <v>1</v>
      </c>
      <c r="P56" t="b">
        <f ca="1">IF(OR(AND(ISBLANK(Receipts!A64),ISBLANK(Receipts!B64),ISBLANK(Receipts!E64),ISBLANK(Receipts!F64)),Receipts!A64&gt;=TODAY()),TRUE,IF(ISBLANK(Receipts!D64),FALSE,TRUE))</f>
        <v>1</v>
      </c>
    </row>
    <row r="57" spans="3:16" x14ac:dyDescent="0.2">
      <c r="K57" t="b">
        <f ca="1">IF(OR(AND(ISBLANK(Payments!A75),ISBLANK(Payments!B75),ISBLANK(Payments!F75)),Payments!A75&gt;=TODAY()),TRUE,IF(ISBLANK(Payments!E75),FALSE,TRUE))</f>
        <v>1</v>
      </c>
      <c r="P57" t="b">
        <f ca="1">IF(OR(AND(ISBLANK(Receipts!A65),ISBLANK(Receipts!B65),ISBLANK(Receipts!E65),ISBLANK(Receipts!F65)),Receipts!A65&gt;=TODAY()),TRUE,IF(ISBLANK(Receipts!D65),FALSE,TRUE))</f>
        <v>1</v>
      </c>
    </row>
    <row r="58" spans="3:16" x14ac:dyDescent="0.2">
      <c r="C58">
        <f ca="1">COUNTIF(C43:C56,"&gt;0")</f>
        <v>0</v>
      </c>
      <c r="H58">
        <f ca="1">SUM(G42:H56)</f>
        <v>0</v>
      </c>
      <c r="K58" t="b">
        <f ca="1">IF(OR(AND(ISBLANK(Payments!A76),ISBLANK(Payments!B76),ISBLANK(Payments!F76)),Payments!A76&gt;=TODAY()),TRUE,IF(ISBLANK(Payments!E76),FALSE,TRUE))</f>
        <v>1</v>
      </c>
      <c r="P58" t="b">
        <f ca="1">IF(OR(AND(ISBLANK(Receipts!A66),ISBLANK(Receipts!B66),ISBLANK(Receipts!E66),ISBLANK(Receipts!F66)),Receipts!A66&gt;=TODAY()),TRUE,IF(ISBLANK(Receipts!D66),FALSE,TRUE))</f>
        <v>1</v>
      </c>
    </row>
    <row r="59" spans="3:16" x14ac:dyDescent="0.2">
      <c r="K59" t="b">
        <f ca="1">IF(OR(AND(ISBLANK(Payments!A77),ISBLANK(Payments!B77),ISBLANK(Payments!F77)),Payments!A77&gt;=TODAY()),TRUE,IF(ISBLANK(Payments!E77),FALSE,TRUE))</f>
        <v>1</v>
      </c>
      <c r="P59" t="b">
        <f ca="1">IF(OR(AND(ISBLANK(Receipts!A67),ISBLANK(Receipts!B67),ISBLANK(Receipts!E67),ISBLANK(Receipts!F67)),Receipts!A67&gt;=TODAY()),TRUE,IF(ISBLANK(Receipts!D67),FALSE,TRUE))</f>
        <v>1</v>
      </c>
    </row>
    <row r="60" spans="3:16" x14ac:dyDescent="0.2">
      <c r="K60" t="b">
        <f ca="1">IF(OR(AND(ISBLANK(Payments!A78),ISBLANK(Payments!B78),ISBLANK(Payments!F78)),Payments!A78&gt;=TODAY()),TRUE,IF(ISBLANK(Payments!E78),FALSE,TRUE))</f>
        <v>1</v>
      </c>
      <c r="P60" t="b">
        <f ca="1">IF(OR(AND(ISBLANK(Receipts!A68),ISBLANK(Receipts!B68),ISBLANK(Receipts!E68),ISBLANK(Receipts!F68)),Receipts!A68&gt;=TODAY()),TRUE,IF(ISBLANK(Receipts!D68),FALSE,TRUE))</f>
        <v>1</v>
      </c>
    </row>
    <row r="61" spans="3:16" x14ac:dyDescent="0.2">
      <c r="K61" t="b">
        <f ca="1">IF(OR(AND(ISBLANK(Payments!A79),ISBLANK(Payments!B79),ISBLANK(Payments!F79)),Payments!A79&gt;=TODAY()),TRUE,IF(ISBLANK(Payments!E79),FALSE,TRUE))</f>
        <v>1</v>
      </c>
      <c r="P61" t="b">
        <f ca="1">IF(OR(AND(ISBLANK(Receipts!A69),ISBLANK(Receipts!B69),ISBLANK(Receipts!E69),ISBLANK(Receipts!F69)),Receipts!A69&gt;=TODAY()),TRUE,IF(ISBLANK(Receipts!D69),FALSE,TRUE))</f>
        <v>1</v>
      </c>
    </row>
    <row r="62" spans="3:16" x14ac:dyDescent="0.2">
      <c r="K62" t="b">
        <f ca="1">IF(OR(AND(ISBLANK(Payments!A80),ISBLANK(Payments!B80),ISBLANK(Payments!F80)),Payments!A80&gt;=TODAY()),TRUE,IF(ISBLANK(Payments!E80),FALSE,TRUE))</f>
        <v>1</v>
      </c>
      <c r="P62" t="b">
        <f ca="1">IF(OR(AND(ISBLANK(Receipts!A70),ISBLANK(Receipts!B70),ISBLANK(Receipts!E70),ISBLANK(Receipts!F70)),Receipts!A70&gt;=TODAY()),TRUE,IF(ISBLANK(Receipts!D70),FALSE,TRUE))</f>
        <v>1</v>
      </c>
    </row>
    <row r="63" spans="3:16" x14ac:dyDescent="0.2">
      <c r="K63" t="b">
        <f ca="1">IF(OR(AND(ISBLANK(Payments!A81),ISBLANK(Payments!B81),ISBLANK(Payments!F81)),Payments!A81&gt;=TODAY()),TRUE,IF(ISBLANK(Payments!E81),FALSE,TRUE))</f>
        <v>1</v>
      </c>
      <c r="P63" t="b">
        <f ca="1">IF(OR(AND(ISBLANK(Receipts!A71),ISBLANK(Receipts!B71),ISBLANK(Receipts!E71),ISBLANK(Receipts!F71)),Receipts!A71&gt;=TODAY()),TRUE,IF(ISBLANK(Receipts!D71),FALSE,TRUE))</f>
        <v>1</v>
      </c>
    </row>
    <row r="64" spans="3:16" x14ac:dyDescent="0.2">
      <c r="K64" t="b">
        <f ca="1">IF(OR(AND(ISBLANK(Payments!A82),ISBLANK(Payments!B82),ISBLANK(Payments!F82)),Payments!A82&gt;=TODAY()),TRUE,IF(ISBLANK(Payments!E82),FALSE,TRUE))</f>
        <v>1</v>
      </c>
      <c r="P64" t="b">
        <f ca="1">IF(OR(AND(ISBLANK(Receipts!A72),ISBLANK(Receipts!B72),ISBLANK(Receipts!E72),ISBLANK(Receipts!F72)),Receipts!A72&gt;=TODAY()),TRUE,IF(ISBLANK(Receipts!D72),FALSE,TRUE))</f>
        <v>1</v>
      </c>
    </row>
    <row r="65" spans="11:16" x14ac:dyDescent="0.2">
      <c r="K65" t="b">
        <f ca="1">IF(OR(AND(ISBLANK(Payments!A83),ISBLANK(Payments!B83),ISBLANK(Payments!F83)),Payments!A83&gt;=TODAY()),TRUE,IF(ISBLANK(Payments!E83),FALSE,TRUE))</f>
        <v>1</v>
      </c>
      <c r="P65" t="b">
        <f ca="1">IF(OR(AND(ISBLANK(Receipts!A73),ISBLANK(Receipts!B73),ISBLANK(Receipts!E73),ISBLANK(Receipts!F73)),Receipts!A73&gt;=TODAY()),TRUE,IF(ISBLANK(Receipts!D73),FALSE,TRUE))</f>
        <v>1</v>
      </c>
    </row>
    <row r="66" spans="11:16" x14ac:dyDescent="0.2">
      <c r="K66" t="b">
        <f ca="1">IF(OR(AND(ISBLANK(Payments!A84),ISBLANK(Payments!B84),ISBLANK(Payments!F84)),Payments!A84&gt;=TODAY()),TRUE,IF(ISBLANK(Payments!E84),FALSE,TRUE))</f>
        <v>1</v>
      </c>
      <c r="P66" t="b">
        <f ca="1">IF(OR(AND(ISBLANK(Receipts!A74),ISBLANK(Receipts!B74),ISBLANK(Receipts!E74),ISBLANK(Receipts!F74)),Receipts!A74&gt;=TODAY()),TRUE,IF(ISBLANK(Receipts!D74),FALSE,TRUE))</f>
        <v>1</v>
      </c>
    </row>
    <row r="67" spans="11:16" x14ac:dyDescent="0.2">
      <c r="K67" t="b">
        <f ca="1">IF(OR(AND(ISBLANK(Payments!A85),ISBLANK(Payments!B85),ISBLANK(Payments!F85)),Payments!A85&gt;=TODAY()),TRUE,IF(ISBLANK(Payments!E85),FALSE,TRUE))</f>
        <v>1</v>
      </c>
      <c r="P67" t="b">
        <f ca="1">IF(OR(AND(ISBLANK(Receipts!A75),ISBLANK(Receipts!B75),ISBLANK(Receipts!E75),ISBLANK(Receipts!F75)),Receipts!A75&gt;=TODAY()),TRUE,IF(ISBLANK(Receipts!D75),FALSE,TRUE))</f>
        <v>1</v>
      </c>
    </row>
    <row r="68" spans="11:16" x14ac:dyDescent="0.2">
      <c r="K68" t="b">
        <f ca="1">IF(OR(AND(ISBLANK(Payments!A86),ISBLANK(Payments!B86),ISBLANK(Payments!F86)),Payments!A86&gt;=TODAY()),TRUE,IF(ISBLANK(Payments!E86),FALSE,TRUE))</f>
        <v>0</v>
      </c>
      <c r="P68" t="b">
        <f ca="1">IF(OR(AND(ISBLANK(Receipts!A76),ISBLANK(Receipts!B76),ISBLANK(Receipts!E76),ISBLANK(Receipts!F76)),Receipts!A76&gt;=TODAY()),TRUE,IF(ISBLANK(Receipts!D76),FALSE,TRUE))</f>
        <v>1</v>
      </c>
    </row>
    <row r="69" spans="11:16" x14ac:dyDescent="0.2">
      <c r="K69" t="b">
        <f ca="1">IF(OR(AND(ISBLANK(Payments!A87),ISBLANK(Payments!B87),ISBLANK(Payments!F87)),Payments!A87&gt;=TODAY()),TRUE,IF(ISBLANK(Payments!E87),FALSE,TRUE))</f>
        <v>1</v>
      </c>
      <c r="P69" t="b">
        <f ca="1">IF(OR(AND(ISBLANK(Receipts!A77),ISBLANK(Receipts!B77),ISBLANK(Receipts!E77),ISBLANK(Receipts!F77)),Receipts!A77&gt;=TODAY()),TRUE,IF(ISBLANK(Receipts!D77),FALSE,TRUE))</f>
        <v>1</v>
      </c>
    </row>
    <row r="70" spans="11:16" x14ac:dyDescent="0.2">
      <c r="K70" t="b">
        <f ca="1">IF(OR(AND(ISBLANK(Payments!A88),ISBLANK(Payments!B88),ISBLANK(Payments!F88)),Payments!A88&gt;=TODAY()),TRUE,IF(ISBLANK(Payments!E88),FALSE,TRUE))</f>
        <v>1</v>
      </c>
      <c r="P70" t="b">
        <f ca="1">IF(OR(AND(ISBLANK(Receipts!A78),ISBLANK(Receipts!B78),ISBLANK(Receipts!E78),ISBLANK(Receipts!F78)),Receipts!A78&gt;=TODAY()),TRUE,IF(ISBLANK(Receipts!D78),FALSE,TRUE))</f>
        <v>1</v>
      </c>
    </row>
    <row r="71" spans="11:16" x14ac:dyDescent="0.2">
      <c r="K71" t="b">
        <f ca="1">IF(OR(AND(ISBLANK(Payments!A89),ISBLANK(Payments!B89),ISBLANK(Payments!F89)),Payments!A89&gt;=TODAY()),TRUE,IF(ISBLANK(Payments!E89),FALSE,TRUE))</f>
        <v>1</v>
      </c>
      <c r="P71" t="b">
        <f ca="1">IF(OR(AND(ISBLANK(Receipts!A79),ISBLANK(Receipts!B79),ISBLANK(Receipts!E79),ISBLANK(Receipts!F79)),Receipts!A79&gt;=TODAY()),TRUE,IF(ISBLANK(Receipts!D79),FALSE,TRUE))</f>
        <v>1</v>
      </c>
    </row>
    <row r="72" spans="11:16" x14ac:dyDescent="0.2">
      <c r="K72" t="b">
        <f ca="1">IF(OR(AND(ISBLANK(Payments!A90),ISBLANK(Payments!B90),ISBLANK(Payments!F90)),Payments!A90&gt;=TODAY()),TRUE,IF(ISBLANK(Payments!E90),FALSE,TRUE))</f>
        <v>1</v>
      </c>
      <c r="P72" t="b">
        <f ca="1">IF(OR(AND(ISBLANK(Receipts!A80),ISBLANK(Receipts!B80),ISBLANK(Receipts!E80),ISBLANK(Receipts!F80)),Receipts!A80&gt;=TODAY()),TRUE,IF(ISBLANK(Receipts!D80),FALSE,TRUE))</f>
        <v>1</v>
      </c>
    </row>
    <row r="73" spans="11:16" x14ac:dyDescent="0.2">
      <c r="K73" t="b">
        <f ca="1">IF(OR(AND(ISBLANK(Payments!A91),ISBLANK(Payments!B91),ISBLANK(Payments!F91)),Payments!A91&gt;=TODAY()),TRUE,IF(ISBLANK(Payments!E91),FALSE,TRUE))</f>
        <v>1</v>
      </c>
      <c r="P73" t="b">
        <f ca="1">IF(OR(AND(ISBLANK(Receipts!A81),ISBLANK(Receipts!B81),ISBLANK(Receipts!E81),ISBLANK(Receipts!F81)),Receipts!A81&gt;=TODAY()),TRUE,IF(ISBLANK(Receipts!D81),FALSE,TRUE))</f>
        <v>1</v>
      </c>
    </row>
    <row r="74" spans="11:16" x14ac:dyDescent="0.2">
      <c r="K74" t="b">
        <f ca="1">IF(OR(AND(ISBLANK(Payments!A92),ISBLANK(Payments!B92),ISBLANK(Payments!F92)),Payments!A92&gt;=TODAY()),TRUE,IF(ISBLANK(Payments!E92),FALSE,TRUE))</f>
        <v>1</v>
      </c>
      <c r="P74" t="b">
        <f ca="1">IF(OR(AND(ISBLANK(Receipts!A82),ISBLANK(Receipts!B82),ISBLANK(Receipts!E82),ISBLANK(Receipts!F82)),Receipts!A82&gt;=TODAY()),TRUE,IF(ISBLANK(Receipts!D82),FALSE,TRUE))</f>
        <v>1</v>
      </c>
    </row>
    <row r="75" spans="11:16" x14ac:dyDescent="0.2">
      <c r="K75" t="b">
        <f ca="1">IF(OR(AND(ISBLANK(Payments!A93),ISBLANK(Payments!B93),ISBLANK(Payments!F93)),Payments!A93&gt;=TODAY()),TRUE,IF(ISBLANK(Payments!E93),FALSE,TRUE))</f>
        <v>1</v>
      </c>
      <c r="P75" t="b">
        <f ca="1">IF(OR(AND(ISBLANK(Receipts!A83),ISBLANK(Receipts!B83),ISBLANK(Receipts!E83),ISBLANK(Receipts!F83)),Receipts!A83&gt;=TODAY()),TRUE,IF(ISBLANK(Receipts!D83),FALSE,TRUE))</f>
        <v>1</v>
      </c>
    </row>
    <row r="76" spans="11:16" x14ac:dyDescent="0.2">
      <c r="K76" t="b">
        <f ca="1">IF(OR(AND(ISBLANK(Payments!A94),ISBLANK(Payments!B94),ISBLANK(Payments!F94)),Payments!A94&gt;=TODAY()),TRUE,IF(ISBLANK(Payments!E94),FALSE,TRUE))</f>
        <v>1</v>
      </c>
      <c r="P76" t="b">
        <f ca="1">IF(OR(AND(ISBLANK(Receipts!A84),ISBLANK(Receipts!B84),ISBLANK(Receipts!E84),ISBLANK(Receipts!F84)),Receipts!A84&gt;=TODAY()),TRUE,IF(ISBLANK(Receipts!D84),FALSE,TRUE))</f>
        <v>1</v>
      </c>
    </row>
    <row r="77" spans="11:16" x14ac:dyDescent="0.2">
      <c r="K77" t="b">
        <f ca="1">IF(OR(AND(ISBLANK(Payments!A95),ISBLANK(Payments!B95),ISBLANK(Payments!F95)),Payments!A95&gt;=TODAY()),TRUE,IF(ISBLANK(Payments!E95),FALSE,TRUE))</f>
        <v>1</v>
      </c>
      <c r="P77" t="b">
        <f ca="1">IF(OR(AND(ISBLANK(Receipts!A85),ISBLANK(Receipts!B85),ISBLANK(Receipts!E85),ISBLANK(Receipts!F85)),Receipts!A85&gt;=TODAY()),TRUE,IF(ISBLANK(Receipts!D85),FALSE,TRUE))</f>
        <v>1</v>
      </c>
    </row>
    <row r="78" spans="11:16" x14ac:dyDescent="0.2">
      <c r="K78" t="b">
        <f ca="1">IF(OR(AND(ISBLANK(Payments!A96),ISBLANK(Payments!B96),ISBLANK(Payments!F96)),Payments!A96&gt;=TODAY()),TRUE,IF(ISBLANK(Payments!E96),FALSE,TRUE))</f>
        <v>1</v>
      </c>
      <c r="P78" t="b">
        <f ca="1">IF(OR(AND(ISBLANK(Receipts!A86),ISBLANK(Receipts!B86),ISBLANK(Receipts!E86),ISBLANK(Receipts!F86)),Receipts!A86&gt;=TODAY()),TRUE,IF(ISBLANK(Receipts!D86),FALSE,TRUE))</f>
        <v>1</v>
      </c>
    </row>
    <row r="79" spans="11:16" x14ac:dyDescent="0.2">
      <c r="K79" t="b">
        <f ca="1">IF(OR(AND(ISBLANK(Payments!A97),ISBLANK(Payments!B97),ISBLANK(Payments!F97)),Payments!A97&gt;=TODAY()),TRUE,IF(ISBLANK(Payments!E97),FALSE,TRUE))</f>
        <v>1</v>
      </c>
      <c r="P79" t="b">
        <f ca="1">IF(OR(AND(ISBLANK(Receipts!A87),ISBLANK(Receipts!B87),ISBLANK(Receipts!E87),ISBLANK(Receipts!F87)),Receipts!A87&gt;=TODAY()),TRUE,IF(ISBLANK(Receipts!D87),FALSE,TRUE))</f>
        <v>1</v>
      </c>
    </row>
    <row r="80" spans="11:16" x14ac:dyDescent="0.2">
      <c r="K80" t="b">
        <f ca="1">IF(OR(AND(ISBLANK(Payments!A98),ISBLANK(Payments!B98),ISBLANK(Payments!F98)),Payments!A98&gt;=TODAY()),TRUE,IF(ISBLANK(Payments!E98),FALSE,TRUE))</f>
        <v>1</v>
      </c>
      <c r="P80" t="b">
        <f ca="1">IF(OR(AND(ISBLANK(Receipts!A88),ISBLANK(Receipts!B88),ISBLANK(Receipts!E88),ISBLANK(Receipts!F88)),Receipts!A88&gt;=TODAY()),TRUE,IF(ISBLANK(Receipts!D88),FALSE,TRUE))</f>
        <v>1</v>
      </c>
    </row>
    <row r="81" spans="11:16" x14ac:dyDescent="0.2">
      <c r="K81" t="b">
        <f ca="1">IF(OR(AND(ISBLANK(Payments!A99),ISBLANK(Payments!B99),ISBLANK(Payments!F99)),Payments!A99&gt;=TODAY()),TRUE,IF(ISBLANK(Payments!E99),FALSE,TRUE))</f>
        <v>1</v>
      </c>
      <c r="P81" t="b">
        <f ca="1">IF(OR(AND(ISBLANK(Receipts!A89),ISBLANK(Receipts!B89),ISBLANK(Receipts!E89),ISBLANK(Receipts!F89)),Receipts!A89&gt;=TODAY()),TRUE,IF(ISBLANK(Receipts!D89),FALSE,TRUE))</f>
        <v>1</v>
      </c>
    </row>
    <row r="82" spans="11:16" x14ac:dyDescent="0.2">
      <c r="K82" t="b">
        <f ca="1">IF(OR(AND(ISBLANK(Payments!A100),ISBLANK(Payments!B100),ISBLANK(Payments!F100)),Payments!A100&gt;=TODAY()),TRUE,IF(ISBLANK(Payments!E100),FALSE,TRUE))</f>
        <v>1</v>
      </c>
      <c r="P82" t="b">
        <f ca="1">IF(OR(AND(ISBLANK(Receipts!A90),ISBLANK(Receipts!B90),ISBLANK(Receipts!E90),ISBLANK(Receipts!F90)),Receipts!A90&gt;=TODAY()),TRUE,IF(ISBLANK(Receipts!D90),FALSE,TRUE))</f>
        <v>1</v>
      </c>
    </row>
    <row r="83" spans="11:16" x14ac:dyDescent="0.2">
      <c r="K83" t="b">
        <f ca="1">IF(OR(AND(ISBLANK(Payments!A101),ISBLANK(Payments!B101),ISBLANK(Payments!F101)),Payments!A101&gt;=TODAY()),TRUE,IF(ISBLANK(Payments!E101),FALSE,TRUE))</f>
        <v>1</v>
      </c>
      <c r="P83" t="b">
        <f ca="1">IF(OR(AND(ISBLANK(Receipts!A91),ISBLANK(Receipts!B91),ISBLANK(Receipts!E91),ISBLANK(Receipts!F91)),Receipts!A91&gt;=TODAY()),TRUE,IF(ISBLANK(Receipts!D91),FALSE,TRUE))</f>
        <v>1</v>
      </c>
    </row>
    <row r="84" spans="11:16" x14ac:dyDescent="0.2">
      <c r="K84" t="b">
        <f ca="1">IF(OR(AND(ISBLANK(Payments!A102),ISBLANK(Payments!B102),ISBLANK(Payments!F102)),Payments!A102&gt;=TODAY()),TRUE,IF(ISBLANK(Payments!E102),FALSE,TRUE))</f>
        <v>1</v>
      </c>
      <c r="P84" t="b">
        <f ca="1">IF(OR(AND(ISBLANK(Receipts!A92),ISBLANK(Receipts!B92),ISBLANK(Receipts!E92),ISBLANK(Receipts!F92)),Receipts!A92&gt;=TODAY()),TRUE,IF(ISBLANK(Receipts!D92),FALSE,TRUE))</f>
        <v>1</v>
      </c>
    </row>
    <row r="85" spans="11:16" x14ac:dyDescent="0.2">
      <c r="K85" t="b">
        <f ca="1">IF(OR(AND(ISBLANK(Payments!A103),ISBLANK(Payments!B103),ISBLANK(Payments!F103)),Payments!A103&gt;=TODAY()),TRUE,IF(ISBLANK(Payments!E103),FALSE,TRUE))</f>
        <v>1</v>
      </c>
      <c r="P85" t="b">
        <f ca="1">IF(OR(AND(ISBLANK(Receipts!A93),ISBLANK(Receipts!B93),ISBLANK(Receipts!E93),ISBLANK(Receipts!F93)),Receipts!A93&gt;=TODAY()),TRUE,IF(ISBLANK(Receipts!D93),FALSE,TRUE))</f>
        <v>1</v>
      </c>
    </row>
    <row r="86" spans="11:16" x14ac:dyDescent="0.2">
      <c r="K86" t="b">
        <f ca="1">IF(OR(AND(ISBLANK(Payments!A104),ISBLANK(Payments!B104),ISBLANK(Payments!F104)),Payments!A104&gt;=TODAY()),TRUE,IF(ISBLANK(Payments!E104),FALSE,TRUE))</f>
        <v>1</v>
      </c>
      <c r="P86" t="b">
        <f ca="1">IF(OR(AND(ISBLANK(Receipts!A94),ISBLANK(Receipts!B94),ISBLANK(Receipts!E94),ISBLANK(Receipts!F94)),Receipts!A94&gt;=TODAY()),TRUE,IF(ISBLANK(Receipts!D94),FALSE,TRUE))</f>
        <v>1</v>
      </c>
    </row>
    <row r="87" spans="11:16" x14ac:dyDescent="0.2">
      <c r="K87" t="b">
        <f ca="1">IF(OR(AND(ISBLANK(Payments!A105),ISBLANK(Payments!B105),ISBLANK(Payments!F105)),Payments!A105&gt;=TODAY()),TRUE,IF(ISBLANK(Payments!E105),FALSE,TRUE))</f>
        <v>1</v>
      </c>
      <c r="P87" t="b">
        <f ca="1">IF(OR(AND(ISBLANK(Receipts!A95),ISBLANK(Receipts!B95),ISBLANK(Receipts!E95),ISBLANK(Receipts!F95)),Receipts!A95&gt;=TODAY()),TRUE,IF(ISBLANK(Receipts!D95),FALSE,TRUE))</f>
        <v>1</v>
      </c>
    </row>
    <row r="88" spans="11:16" x14ac:dyDescent="0.2">
      <c r="K88" t="b">
        <f ca="1">IF(OR(AND(ISBLANK(Payments!A106),ISBLANK(Payments!B106),ISBLANK(Payments!F106)),Payments!A106&gt;=TODAY()),TRUE,IF(ISBLANK(Payments!E106),FALSE,TRUE))</f>
        <v>1</v>
      </c>
      <c r="P88" t="b">
        <f ca="1">IF(OR(AND(ISBLANK(Receipts!A96),ISBLANK(Receipts!B96),ISBLANK(Receipts!E96),ISBLANK(Receipts!F96)),Receipts!A96&gt;=TODAY()),TRUE,IF(ISBLANK(Receipts!D96),FALSE,TRUE))</f>
        <v>1</v>
      </c>
    </row>
    <row r="89" spans="11:16" x14ac:dyDescent="0.2">
      <c r="K89" t="b">
        <f ca="1">IF(OR(AND(ISBLANK(Payments!A107),ISBLANK(Payments!B107),ISBLANK(Payments!F107)),Payments!A107&gt;=TODAY()),TRUE,IF(ISBLANK(Payments!E107),FALSE,TRUE))</f>
        <v>1</v>
      </c>
      <c r="P89" t="b">
        <f ca="1">IF(OR(AND(ISBLANK(Receipts!A97),ISBLANK(Receipts!B97),ISBLANK(Receipts!E97),ISBLANK(Receipts!F97)),Receipts!A97&gt;=TODAY()),TRUE,IF(ISBLANK(Receipts!D97),FALSE,TRUE))</f>
        <v>1</v>
      </c>
    </row>
    <row r="90" spans="11:16" x14ac:dyDescent="0.2">
      <c r="K90" t="b">
        <f ca="1">IF(OR(AND(ISBLANK(Payments!A108),ISBLANK(Payments!B108),ISBLANK(Payments!F108)),Payments!A108&gt;=TODAY()),TRUE,IF(ISBLANK(Payments!E108),FALSE,TRUE))</f>
        <v>1</v>
      </c>
      <c r="P90" t="b">
        <f ca="1">IF(OR(AND(ISBLANK(Receipts!A98),ISBLANK(Receipts!B98),ISBLANK(Receipts!E98),ISBLANK(Receipts!F98)),Receipts!A98&gt;=TODAY()),TRUE,IF(ISBLANK(Receipts!D98),FALSE,TRUE))</f>
        <v>1</v>
      </c>
    </row>
    <row r="91" spans="11:16" x14ac:dyDescent="0.2">
      <c r="K91" t="b">
        <f ca="1">IF(OR(AND(ISBLANK(Payments!A109),ISBLANK(Payments!B109),ISBLANK(Payments!F109)),Payments!A109&gt;=TODAY()),TRUE,IF(ISBLANK(Payments!E109),FALSE,TRUE))</f>
        <v>1</v>
      </c>
      <c r="P91" t="b">
        <f ca="1">IF(OR(AND(ISBLANK(Receipts!A99),ISBLANK(Receipts!B99),ISBLANK(Receipts!E99),ISBLANK(Receipts!F99)),Receipts!A99&gt;=TODAY()),TRUE,IF(ISBLANK(Receipts!D99),FALSE,TRUE))</f>
        <v>1</v>
      </c>
    </row>
    <row r="92" spans="11:16" x14ac:dyDescent="0.2">
      <c r="K92" t="b">
        <f ca="1">IF(OR(AND(ISBLANK(Payments!A110),ISBLANK(Payments!B110),ISBLANK(Payments!F110)),Payments!A110&gt;=TODAY()),TRUE,IF(ISBLANK(Payments!E110),FALSE,TRUE))</f>
        <v>1</v>
      </c>
      <c r="P92" t="b">
        <f ca="1">IF(OR(AND(ISBLANK(Receipts!A100),ISBLANK(Receipts!B100),ISBLANK(Receipts!E100),ISBLANK(Receipts!F100)),Receipts!A100&gt;=TODAY()),TRUE,IF(ISBLANK(Receipts!D100),FALSE,TRUE))</f>
        <v>1</v>
      </c>
    </row>
    <row r="93" spans="11:16" x14ac:dyDescent="0.2">
      <c r="K93" t="b">
        <f ca="1">IF(OR(AND(ISBLANK(Payments!A111),ISBLANK(Payments!B111),ISBLANK(Payments!F111)),Payments!A111&gt;=TODAY()),TRUE,IF(ISBLANK(Payments!E111),FALSE,TRUE))</f>
        <v>1</v>
      </c>
      <c r="P93" t="b">
        <f ca="1">IF(OR(AND(ISBLANK(Receipts!A101),ISBLANK(Receipts!B101),ISBLANK(Receipts!E101),ISBLANK(Receipts!F101)),Receipts!A101&gt;=TODAY()),TRUE,IF(ISBLANK(Receipts!D101),FALSE,TRUE))</f>
        <v>1</v>
      </c>
    </row>
    <row r="94" spans="11:16" x14ac:dyDescent="0.2">
      <c r="K94" t="b">
        <f ca="1">IF(OR(AND(ISBLANK(Payments!A112),ISBLANK(Payments!B112),ISBLANK(Payments!F112)),Payments!A112&gt;=TODAY()),TRUE,IF(ISBLANK(Payments!E112),FALSE,TRUE))</f>
        <v>1</v>
      </c>
      <c r="P94" t="b">
        <f ca="1">IF(OR(AND(ISBLANK(Receipts!A102),ISBLANK(Receipts!B102),ISBLANK(Receipts!E102),ISBLANK(Receipts!F102)),Receipts!A102&gt;=TODAY()),TRUE,IF(ISBLANK(Receipts!D102),FALSE,TRUE))</f>
        <v>1</v>
      </c>
    </row>
    <row r="95" spans="11:16" x14ac:dyDescent="0.2">
      <c r="K95" t="b">
        <f ca="1">IF(OR(AND(ISBLANK(Payments!A113),ISBLANK(Payments!B113),ISBLANK(Payments!F113)),Payments!A113&gt;=TODAY()),TRUE,IF(ISBLANK(Payments!E113),FALSE,TRUE))</f>
        <v>1</v>
      </c>
      <c r="P95" t="b">
        <f ca="1">IF(OR(AND(ISBLANK(Receipts!A103),ISBLANK(Receipts!B103),ISBLANK(Receipts!E103),ISBLANK(Receipts!F103)),Receipts!A103&gt;=TODAY()),TRUE,IF(ISBLANK(Receipts!D103),FALSE,TRUE))</f>
        <v>1</v>
      </c>
    </row>
    <row r="96" spans="11:16" x14ac:dyDescent="0.2">
      <c r="K96" t="b">
        <f ca="1">IF(OR(AND(ISBLANK(Payments!A114),ISBLANK(Payments!B114),ISBLANK(Payments!F114)),Payments!A114&gt;=TODAY()),TRUE,IF(ISBLANK(Payments!E114),FALSE,TRUE))</f>
        <v>1</v>
      </c>
      <c r="P96" t="b">
        <f ca="1">IF(OR(AND(ISBLANK(Receipts!A104),ISBLANK(Receipts!B104),ISBLANK(Receipts!E104),ISBLANK(Receipts!F104)),Receipts!A104&gt;=TODAY()),TRUE,IF(ISBLANK(Receipts!D104),FALSE,TRUE))</f>
        <v>1</v>
      </c>
    </row>
    <row r="97" spans="11:16" x14ac:dyDescent="0.2">
      <c r="K97" t="b">
        <f ca="1">IF(OR(AND(ISBLANK(Payments!A115),ISBLANK(Payments!B115),ISBLANK(Payments!F115)),Payments!A115&gt;=TODAY()),TRUE,IF(ISBLANK(Payments!E115),FALSE,TRUE))</f>
        <v>1</v>
      </c>
      <c r="P97" t="b">
        <f ca="1">IF(OR(AND(ISBLANK(Receipts!A105),ISBLANK(Receipts!B105),ISBLANK(Receipts!E105),ISBLANK(Receipts!F105)),Receipts!A105&gt;=TODAY()),TRUE,IF(ISBLANK(Receipts!D105),FALSE,TRUE))</f>
        <v>1</v>
      </c>
    </row>
    <row r="98" spans="11:16" x14ac:dyDescent="0.2">
      <c r="K98" t="b">
        <f ca="1">IF(OR(AND(ISBLANK(Payments!A116),ISBLANK(Payments!B116),ISBLANK(Payments!F116)),Payments!A116&gt;=TODAY()),TRUE,IF(ISBLANK(Payments!E116),FALSE,TRUE))</f>
        <v>1</v>
      </c>
      <c r="P98" t="b">
        <f ca="1">IF(OR(AND(ISBLANK(Receipts!A106),ISBLANK(Receipts!B106),ISBLANK(Receipts!E106),ISBLANK(Receipts!F106)),Receipts!A106&gt;=TODAY()),TRUE,IF(ISBLANK(Receipts!D106),FALSE,TRUE))</f>
        <v>1</v>
      </c>
    </row>
    <row r="99" spans="11:16" x14ac:dyDescent="0.2">
      <c r="K99" t="b">
        <f ca="1">IF(OR(AND(ISBLANK(Payments!A117),ISBLANK(Payments!B117),ISBLANK(Payments!F117)),Payments!A117&gt;=TODAY()),TRUE,IF(ISBLANK(Payments!E117),FALSE,TRUE))</f>
        <v>1</v>
      </c>
      <c r="P99" t="b">
        <f ca="1">IF(OR(AND(ISBLANK(Receipts!A107),ISBLANK(Receipts!B107),ISBLANK(Receipts!E107),ISBLANK(Receipts!F107)),Receipts!A107&gt;=TODAY()),TRUE,IF(ISBLANK(Receipts!D107),FALSE,TRUE))</f>
        <v>1</v>
      </c>
    </row>
    <row r="100" spans="11:16" x14ac:dyDescent="0.2">
      <c r="K100" t="b">
        <f ca="1">IF(OR(AND(ISBLANK(Payments!A118),ISBLANK(Payments!B118),ISBLANK(Payments!F118)),Payments!A118&gt;=TODAY()),TRUE,IF(ISBLANK(Payments!E118),FALSE,TRUE))</f>
        <v>1</v>
      </c>
      <c r="P100" t="b">
        <f ca="1">IF(OR(AND(ISBLANK(Receipts!A108),ISBLANK(Receipts!B108),ISBLANK(Receipts!E108),ISBLANK(Receipts!F108)),Receipts!A108&gt;=TODAY()),TRUE,IF(ISBLANK(Receipts!D108),FALSE,TRUE))</f>
        <v>1</v>
      </c>
    </row>
    <row r="101" spans="11:16" x14ac:dyDescent="0.2">
      <c r="K101" t="b">
        <f ca="1">IF(OR(AND(ISBLANK(Payments!A119),ISBLANK(Payments!B119),ISBLANK(Payments!F119)),Payments!A119&gt;=TODAY()),TRUE,IF(ISBLANK(Payments!E119),FALSE,TRUE))</f>
        <v>1</v>
      </c>
      <c r="P101" t="b">
        <f ca="1">IF(OR(AND(ISBLANK(Receipts!A109),ISBLANK(Receipts!B109),ISBLANK(Receipts!E109),ISBLANK(Receipts!F109)),Receipts!A109&gt;=TODAY()),TRUE,IF(ISBLANK(Receipts!D109),FALSE,TRUE))</f>
        <v>1</v>
      </c>
    </row>
    <row r="102" spans="11:16" x14ac:dyDescent="0.2">
      <c r="K102" t="b">
        <f ca="1">IF(OR(AND(ISBLANK(Payments!A120),ISBLANK(Payments!B120),ISBLANK(Payments!F120)),Payments!A120&gt;=TODAY()),TRUE,IF(ISBLANK(Payments!E120),FALSE,TRUE))</f>
        <v>1</v>
      </c>
      <c r="P102" t="b">
        <f ca="1">IF(OR(AND(ISBLANK(Receipts!A110),ISBLANK(Receipts!B110),ISBLANK(Receipts!E110),ISBLANK(Receipts!F110)),Receipts!A110&gt;=TODAY()),TRUE,IF(ISBLANK(Receipts!D110),FALSE,TRUE))</f>
        <v>1</v>
      </c>
    </row>
    <row r="103" spans="11:16" x14ac:dyDescent="0.2">
      <c r="K103" t="b">
        <f ca="1">IF(OR(AND(ISBLANK(Payments!A121),ISBLANK(Payments!B121),ISBLANK(Payments!F121)),Payments!A121&gt;=TODAY()),TRUE,IF(ISBLANK(Payments!E121),FALSE,TRUE))</f>
        <v>1</v>
      </c>
      <c r="P103" t="b">
        <f ca="1">IF(OR(AND(ISBLANK(Receipts!A111),ISBLANK(Receipts!B111),ISBLANK(Receipts!E111),ISBLANK(Receipts!F111)),Receipts!A111&gt;=TODAY()),TRUE,IF(ISBLANK(Receipts!D111),FALSE,TRUE))</f>
        <v>1</v>
      </c>
    </row>
    <row r="104" spans="11:16" x14ac:dyDescent="0.2">
      <c r="K104" t="b">
        <f ca="1">IF(OR(AND(ISBLANK(Payments!A122),ISBLANK(Payments!B122),ISBLANK(Payments!F122)),Payments!A122&gt;=TODAY()),TRUE,IF(ISBLANK(Payments!E122),FALSE,TRUE))</f>
        <v>1</v>
      </c>
      <c r="P104" t="b">
        <f ca="1">IF(OR(AND(ISBLANK(Receipts!A112),ISBLANK(Receipts!B112),ISBLANK(Receipts!E112),ISBLANK(Receipts!F112)),Receipts!A112&gt;=TODAY()),TRUE,IF(ISBLANK(Receipts!D112),FALSE,TRUE))</f>
        <v>1</v>
      </c>
    </row>
    <row r="105" spans="11:16" x14ac:dyDescent="0.2">
      <c r="K105" t="b">
        <f ca="1">IF(OR(AND(ISBLANK(Payments!A123),ISBLANK(Payments!B123),ISBLANK(Payments!F123)),Payments!A123&gt;=TODAY()),TRUE,IF(ISBLANK(Payments!E123),FALSE,TRUE))</f>
        <v>1</v>
      </c>
      <c r="P105" t="b">
        <f ca="1">IF(OR(AND(ISBLANK(Receipts!A113),ISBLANK(Receipts!B113),ISBLANK(Receipts!E113),ISBLANK(Receipts!F113)),Receipts!A113&gt;=TODAY()),TRUE,IF(ISBLANK(Receipts!D113),FALSE,TRUE))</f>
        <v>1</v>
      </c>
    </row>
    <row r="106" spans="11:16" x14ac:dyDescent="0.2">
      <c r="K106" t="b">
        <f ca="1">IF(OR(AND(ISBLANK(Payments!A124),ISBLANK(Payments!B124),ISBLANK(Payments!F124)),Payments!A124&gt;=TODAY()),TRUE,IF(ISBLANK(Payments!E124),FALSE,TRUE))</f>
        <v>1</v>
      </c>
      <c r="P106" t="b">
        <f ca="1">IF(OR(AND(ISBLANK(Receipts!A114),ISBLANK(Receipts!B114),ISBLANK(Receipts!E114),ISBLANK(Receipts!F114)),Receipts!A114&gt;=TODAY()),TRUE,IF(ISBLANK(Receipts!D114),FALSE,TRUE))</f>
        <v>1</v>
      </c>
    </row>
    <row r="107" spans="11:16" x14ac:dyDescent="0.2">
      <c r="K107" t="b">
        <f ca="1">IF(OR(AND(ISBLANK(Payments!A125),ISBLANK(Payments!B125),ISBLANK(Payments!F125)),Payments!A125&gt;=TODAY()),TRUE,IF(ISBLANK(Payments!E125),FALSE,TRUE))</f>
        <v>1</v>
      </c>
      <c r="P107" t="b">
        <f ca="1">IF(OR(AND(ISBLANK(Receipts!A115),ISBLANK(Receipts!B115),ISBLANK(Receipts!E115),ISBLANK(Receipts!F115)),Receipts!A115&gt;=TODAY()),TRUE,IF(ISBLANK(Receipts!D115),FALSE,TRUE))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opLeftCell="A10" workbookViewId="0">
      <selection activeCell="F31" sqref="F31"/>
    </sheetView>
  </sheetViews>
  <sheetFormatPr defaultRowHeight="15" x14ac:dyDescent="0.2"/>
  <cols>
    <col min="1" max="1" width="6.21875" customWidth="1"/>
    <col min="2" max="2" width="9.33203125" customWidth="1"/>
    <col min="3" max="3" width="5.21875" customWidth="1"/>
    <col min="4" max="4" width="19.109375" customWidth="1"/>
    <col min="5" max="5" width="7.33203125" customWidth="1"/>
    <col min="6" max="6" width="16.88671875" customWidth="1"/>
  </cols>
  <sheetData>
    <row r="1" spans="1:7" ht="15.75" x14ac:dyDescent="0.25">
      <c r="A1" s="12" t="str">
        <f>Settings!J2</f>
        <v>Stratton Audley Parish Council</v>
      </c>
      <c r="B1" s="12"/>
      <c r="F1" s="82" t="s">
        <v>161</v>
      </c>
    </row>
    <row r="3" spans="1:7" x14ac:dyDescent="0.2">
      <c r="E3" s="52" t="s">
        <v>163</v>
      </c>
      <c r="F3" s="83">
        <f>Settings!$C$11</f>
        <v>42466</v>
      </c>
    </row>
    <row r="5" spans="1:7" x14ac:dyDescent="0.2">
      <c r="A5" s="39" t="s">
        <v>162</v>
      </c>
      <c r="B5" s="39"/>
      <c r="F5" s="58">
        <f ca="1">SUM(F7:F19)</f>
        <v>3503.3900000000003</v>
      </c>
    </row>
    <row r="7" spans="1:7" ht="12" customHeight="1" x14ac:dyDescent="0.2">
      <c r="A7" s="25"/>
      <c r="B7" s="59">
        <f ca="1">IF(Worksheet!C2=0,"",Worksheet!C2)</f>
        <v>42375</v>
      </c>
      <c r="D7" s="25" t="str">
        <f ca="1">IF(Worksheet!D2=0,"",IF(Worksheet!G2="Cancelled",Worksheet!G2,Worksheet!D2))</f>
        <v>M Gore</v>
      </c>
      <c r="E7" s="25">
        <f ca="1">IF(Worksheet!F2=0,"",Worksheet!F2)</f>
        <v>500195</v>
      </c>
      <c r="F7" s="60">
        <f ca="1">IF(Worksheet!H2=0,"",Worksheet!H2)</f>
        <v>360</v>
      </c>
      <c r="G7" s="25"/>
    </row>
    <row r="8" spans="1:7" ht="12" customHeight="1" x14ac:dyDescent="0.2">
      <c r="A8" s="25"/>
      <c r="B8" s="59">
        <f ca="1">IF(Worksheet!C3=0,"",Worksheet!C3)</f>
        <v>42375</v>
      </c>
      <c r="D8" s="25" t="str">
        <f ca="1">IF(Worksheet!D3=0,"",IF(Worksheet!G3="Cancelled",Worksheet!G3,Worksheet!D3))</f>
        <v>The Red Lion</v>
      </c>
      <c r="E8" s="25">
        <f ca="1">IF(Worksheet!F3=0,"",Worksheet!F3)</f>
        <v>500196</v>
      </c>
      <c r="F8" s="60">
        <f ca="1">IF(Worksheet!H3=0,"",Worksheet!H3)</f>
        <v>20</v>
      </c>
      <c r="G8" s="25"/>
    </row>
    <row r="9" spans="1:7" ht="12" customHeight="1" x14ac:dyDescent="0.2">
      <c r="A9" s="25"/>
      <c r="B9" s="59">
        <f ca="1">IF(Worksheet!C4=0,"",Worksheet!C4)</f>
        <v>42375</v>
      </c>
      <c r="D9" s="25" t="str">
        <f ca="1">IF(Worksheet!D4=0,"",IF(Worksheet!G4="Cancelled",Worksheet!G4,Worksheet!D4))</f>
        <v>S Edwards</v>
      </c>
      <c r="E9" s="25">
        <f ca="1">IF(Worksheet!F4=0,"",Worksheet!F4)</f>
        <v>500197</v>
      </c>
      <c r="F9" s="60">
        <f ca="1">IF(Worksheet!H4=0,"",Worksheet!H4)</f>
        <v>97.93</v>
      </c>
      <c r="G9" s="25"/>
    </row>
    <row r="10" spans="1:7" ht="12" customHeight="1" x14ac:dyDescent="0.2">
      <c r="A10" s="25"/>
      <c r="B10" s="59">
        <f ca="1">IF(Worksheet!C5=0,"",Worksheet!C5)</f>
        <v>42404</v>
      </c>
      <c r="D10" s="25" t="str">
        <f ca="1">IF(Worksheet!D5=0,"",IF(Worksheet!G5="Cancelled",Worksheet!G5,Worksheet!D5))</f>
        <v>Bletchington Silver Band</v>
      </c>
      <c r="E10" s="25">
        <f ca="1">IF(Worksheet!F5=0,"",Worksheet!F5)</f>
        <v>500198</v>
      </c>
      <c r="F10" s="60">
        <f ca="1">IF(Worksheet!H5=0,"",Worksheet!H5)</f>
        <v>45</v>
      </c>
      <c r="G10" s="25"/>
    </row>
    <row r="11" spans="1:7" ht="12" customHeight="1" x14ac:dyDescent="0.2">
      <c r="A11" s="25"/>
      <c r="B11" s="59">
        <f ca="1">IF(Worksheet!C6=0,"",Worksheet!C6)</f>
        <v>42404</v>
      </c>
      <c r="D11" s="25" t="str">
        <f ca="1">IF(Worksheet!D6=0,"",IF(Worksheet!G6="Cancelled",Worksheet!G6,Worksheet!D6))</f>
        <v>Tutorcare</v>
      </c>
      <c r="E11" s="25">
        <f ca="1">IF(Worksheet!F6=0,"",Worksheet!F6)</f>
        <v>500199</v>
      </c>
      <c r="F11" s="60">
        <f ca="1">IF(Worksheet!H6=0,"",Worksheet!H6)</f>
        <v>2268</v>
      </c>
      <c r="G11" s="25"/>
    </row>
    <row r="12" spans="1:7" ht="12" customHeight="1" x14ac:dyDescent="0.2">
      <c r="A12" s="25"/>
      <c r="B12" s="59">
        <f ca="1">IF(Worksheet!C7=0,"",Worksheet!C7)</f>
        <v>42429</v>
      </c>
      <c r="D12" s="25" t="str">
        <f ca="1">IF(Worksheet!D7=0,"",IF(Worksheet!G7="Cancelled",Worksheet!G7,Worksheet!D7))</f>
        <v>The Red Lion</v>
      </c>
      <c r="E12" s="25">
        <f ca="1">IF(Worksheet!F7=0,"",Worksheet!F7)</f>
        <v>500200</v>
      </c>
      <c r="F12" s="60">
        <f ca="1">IF(Worksheet!H7=0,"",Worksheet!H7)</f>
        <v>20</v>
      </c>
      <c r="G12" s="25"/>
    </row>
    <row r="13" spans="1:7" ht="12" customHeight="1" x14ac:dyDescent="0.2">
      <c r="A13" s="25"/>
      <c r="B13" s="59">
        <f ca="1">IF(Worksheet!C8=0,"",Worksheet!C8)</f>
        <v>42429</v>
      </c>
      <c r="D13" s="25" t="str">
        <f ca="1">IF(Worksheet!D8=0,"",IF(Worksheet!G8="Cancelled",Worksheet!G8,Worksheet!D8))</f>
        <v>OALC</v>
      </c>
      <c r="E13" s="25">
        <f ca="1">IF(Worksheet!F8=0,"",Worksheet!F8)</f>
        <v>500201</v>
      </c>
      <c r="F13" s="60">
        <f ca="1">IF(Worksheet!H8=0,"",Worksheet!H8)</f>
        <v>133.07</v>
      </c>
      <c r="G13" s="25"/>
    </row>
    <row r="14" spans="1:7" ht="12" customHeight="1" x14ac:dyDescent="0.2">
      <c r="A14" s="25"/>
      <c r="B14" s="59">
        <f ca="1">IF(Worksheet!C9=0,"",Worksheet!C9)</f>
        <v>42429</v>
      </c>
      <c r="D14" s="25" t="str">
        <f ca="1">IF(Worksheet!D9=0,"",IF(Worksheet!G9="Cancelled",Worksheet!G9,Worksheet!D9))</f>
        <v>HMRC</v>
      </c>
      <c r="E14" s="25">
        <f ca="1">IF(Worksheet!F9=0,"",Worksheet!F9)</f>
        <v>500202</v>
      </c>
      <c r="F14" s="60">
        <f ca="1">IF(Worksheet!H9=0,"",Worksheet!H9)</f>
        <v>75.2</v>
      </c>
      <c r="G14" s="25"/>
    </row>
    <row r="15" spans="1:7" ht="12" customHeight="1" x14ac:dyDescent="0.2">
      <c r="A15" s="25"/>
      <c r="B15" s="59">
        <f ca="1">IF(Worksheet!C10=0,"",Worksheet!C10)</f>
        <v>42429</v>
      </c>
      <c r="D15" s="25" t="str">
        <f ca="1">IF(Worksheet!D10=0,"",IF(Worksheet!G10="Cancelled",Worksheet!G10,Worksheet!D10))</f>
        <v>Mrs A Davies</v>
      </c>
      <c r="E15" s="25">
        <f ca="1">IF(Worksheet!F10=0,"",Worksheet!F10)</f>
        <v>500203</v>
      </c>
      <c r="F15" s="60">
        <f ca="1">IF(Worksheet!H10=0,"",Worksheet!H10)</f>
        <v>334.19</v>
      </c>
      <c r="G15" s="25"/>
    </row>
    <row r="16" spans="1:7" ht="12" customHeight="1" x14ac:dyDescent="0.2">
      <c r="A16" s="25"/>
      <c r="B16" s="59">
        <f ca="1">IF(Worksheet!C11=0,"",Worksheet!C11)</f>
        <v>42429</v>
      </c>
      <c r="D16" s="25" t="str">
        <f ca="1">IF(Worksheet!D11=0,"",IF(Worksheet!G11="Cancelled",Worksheet!G11,Worksheet!D11))</f>
        <v>John Hicks</v>
      </c>
      <c r="E16" s="25">
        <f ca="1">IF(Worksheet!F11=0,"",Worksheet!F11)</f>
        <v>500204</v>
      </c>
      <c r="F16" s="60">
        <f ca="1">IF(Worksheet!H11=0,"",Worksheet!H11)</f>
        <v>150</v>
      </c>
      <c r="G16" s="25"/>
    </row>
    <row r="17" spans="1:7" ht="12" customHeight="1" x14ac:dyDescent="0.2">
      <c r="A17" s="25"/>
      <c r="B17" s="59" t="str">
        <f ca="1">IF(Worksheet!C12=0,"",Worksheet!C12)</f>
        <v/>
      </c>
      <c r="D17" s="25" t="str">
        <f ca="1">IF(Worksheet!D12=0,"",IF(Worksheet!G12="Cancelled",Worksheet!G12,Worksheet!D12))</f>
        <v/>
      </c>
      <c r="E17" s="25" t="str">
        <f ca="1">IF(Worksheet!F12=0,"",Worksheet!F12)</f>
        <v/>
      </c>
      <c r="F17" s="60" t="str">
        <f ca="1">IF(Worksheet!H12=0,"",Worksheet!H12)</f>
        <v/>
      </c>
      <c r="G17" s="25"/>
    </row>
    <row r="18" spans="1:7" ht="12" customHeight="1" x14ac:dyDescent="0.2">
      <c r="A18" s="25"/>
      <c r="B18" s="59" t="str">
        <f ca="1">IF(Worksheet!C13=0,"",IF(Worksheet!C33=0,Worksheet!C13,"+ "&amp;Worksheet!C33+1&amp;" more"))</f>
        <v/>
      </c>
      <c r="D18" s="25" t="str">
        <f ca="1">IF(OR(Worksheet!D13=0,Worksheet!C$33&gt;0),"",IF(Worksheet!G13="Cancelled",Worksheet!G13,Worksheet!D13))</f>
        <v/>
      </c>
      <c r="E18" s="25" t="str">
        <f ca="1">IF(OR(Worksheet!F13=0,Worksheet!C$33&gt;0),"",Worksheet!F13)</f>
        <v/>
      </c>
      <c r="F18" s="60" t="str">
        <f ca="1">IF(Worksheet!H33=0,"",Worksheet!H33)</f>
        <v/>
      </c>
      <c r="G18" s="25"/>
    </row>
    <row r="19" spans="1:7" ht="12" customHeight="1" x14ac:dyDescent="0.2">
      <c r="A19" s="25"/>
      <c r="B19" s="59"/>
      <c r="D19" s="25"/>
      <c r="E19" s="25"/>
      <c r="F19" s="60"/>
      <c r="G19" s="25"/>
    </row>
    <row r="20" spans="1:7" x14ac:dyDescent="0.2">
      <c r="A20" s="39" t="s">
        <v>263</v>
      </c>
      <c r="B20" s="39"/>
      <c r="F20" s="58">
        <f ca="1">SUM(F22:F28)</f>
        <v>2067</v>
      </c>
    </row>
    <row r="22" spans="1:7" ht="12" customHeight="1" x14ac:dyDescent="0.2">
      <c r="A22" s="25"/>
      <c r="B22" s="59">
        <f ca="1">IF(Worksheet!C37=0,"",Worksheet!C37)</f>
        <v>42436</v>
      </c>
      <c r="D22" s="25" t="str">
        <f ca="1">IF(Worksheet!D37=0,"",Worksheet!D37)</f>
        <v>The Indian Orchard</v>
      </c>
      <c r="E22" s="25"/>
      <c r="F22" s="60">
        <f ca="1">IF(Worksheet!G37+Worksheet!H37=0,"",Worksheet!G37+Worksheet!H37)</f>
        <v>25</v>
      </c>
      <c r="G22" s="25"/>
    </row>
    <row r="23" spans="1:7" ht="12" customHeight="1" x14ac:dyDescent="0.2">
      <c r="A23" s="25"/>
      <c r="B23" s="59">
        <f ca="1">IF(Worksheet!C38=0,"",Worksheet!C38)</f>
        <v>42439</v>
      </c>
      <c r="D23" s="25" t="str">
        <f ca="1">IF(Worksheet!D38=0,"",Worksheet!D38)</f>
        <v>Thistles interiors</v>
      </c>
      <c r="E23" s="25"/>
      <c r="F23" s="60">
        <f ca="1">IF(Worksheet!G38+Worksheet!H38=0,"",Worksheet!G38+Worksheet!H38)</f>
        <v>25</v>
      </c>
      <c r="G23" s="25"/>
    </row>
    <row r="24" spans="1:7" ht="12" customHeight="1" x14ac:dyDescent="0.2">
      <c r="A24" s="25"/>
      <c r="B24" s="59">
        <f ca="1">IF(Worksheet!C39=0,"",Worksheet!C39)</f>
        <v>42450</v>
      </c>
      <c r="D24" s="25" t="str">
        <f ca="1">IF(Worksheet!D39=0,"",Worksheet!D39)</f>
        <v>Food and music sponsor</v>
      </c>
      <c r="E24" s="25"/>
      <c r="F24" s="60">
        <f ca="1">IF(Worksheet!G39+Worksheet!H39=0,"",Worksheet!G39+Worksheet!H39)</f>
        <v>600</v>
      </c>
      <c r="G24" s="25"/>
    </row>
    <row r="25" spans="1:7" ht="12" customHeight="1" x14ac:dyDescent="0.2">
      <c r="A25" s="25"/>
      <c r="B25" s="59">
        <f ca="1">IF(Worksheet!C40=0,"",Worksheet!C40)</f>
        <v>42460</v>
      </c>
      <c r="D25" s="25" t="str">
        <f ca="1">IF(Worksheet!D40=0,"",Worksheet!D40)</f>
        <v>CDC</v>
      </c>
      <c r="E25" s="25"/>
      <c r="F25" s="60">
        <f ca="1">IF(Worksheet!G40+Worksheet!H40=0,"",Worksheet!G40+Worksheet!H40)</f>
        <v>1417</v>
      </c>
      <c r="G25" s="25"/>
    </row>
    <row r="26" spans="1:7" ht="12" customHeight="1" x14ac:dyDescent="0.2">
      <c r="A26" s="25"/>
      <c r="B26" s="59" t="str">
        <f ca="1">IF(Worksheet!C41=0,"",Worksheet!C41)</f>
        <v/>
      </c>
      <c r="D26" s="25" t="str">
        <f ca="1">IF(Worksheet!D41=0,"",Worksheet!D41)</f>
        <v/>
      </c>
      <c r="E26" s="25"/>
      <c r="F26" s="60" t="str">
        <f ca="1">IF(Worksheet!G41+Worksheet!H41=0,"",Worksheet!G41+Worksheet!H41)</f>
        <v/>
      </c>
      <c r="G26" s="25"/>
    </row>
    <row r="27" spans="1:7" ht="12" customHeight="1" x14ac:dyDescent="0.2">
      <c r="A27" s="25"/>
      <c r="B27" s="59" t="str">
        <f ca="1">IF(Worksheet!C42=0,"",IF(Worksheet!C58=0,Worksheet!C42,"+ "&amp;Worksheet!C58+1&amp;" more"))</f>
        <v/>
      </c>
      <c r="D27" s="25" t="str">
        <f ca="1">IF(OR(Worksheet!D42=0,Worksheet!C58&gt;0),"",Worksheet!D42)</f>
        <v/>
      </c>
      <c r="E27" s="25"/>
      <c r="F27" s="60" t="str">
        <f ca="1">IF(Worksheet!H58=0,"",Worksheet!H58)</f>
        <v/>
      </c>
      <c r="G27" s="25"/>
    </row>
    <row r="28" spans="1:7" ht="12" customHeight="1" x14ac:dyDescent="0.2">
      <c r="A28" s="25"/>
      <c r="B28" s="59"/>
      <c r="D28" s="25"/>
      <c r="E28" s="25"/>
      <c r="F28" s="60"/>
      <c r="G28" s="25"/>
    </row>
    <row r="29" spans="1:7" x14ac:dyDescent="0.2">
      <c r="A29" s="39" t="s">
        <v>164</v>
      </c>
      <c r="B29" s="39"/>
      <c r="E29" s="52" t="s">
        <v>165</v>
      </c>
      <c r="F29" s="57">
        <f>Settings!C6</f>
        <v>42461</v>
      </c>
    </row>
    <row r="30" spans="1:7" x14ac:dyDescent="0.2">
      <c r="F30" s="33" t="str">
        <f ca="1">IF(Worksheet!F50+Worksheet!G50=0,"",Worksheet!F50+Worksheet!G50)</f>
        <v/>
      </c>
    </row>
    <row r="31" spans="1:7" x14ac:dyDescent="0.2">
      <c r="D31" s="39" t="s">
        <v>166</v>
      </c>
      <c r="F31" s="58">
        <f>IF(SUM(Cash!D23:E23)=0,Cash!D29,"Not reconciled")</f>
        <v>13299.94</v>
      </c>
    </row>
    <row r="32" spans="1:7" x14ac:dyDescent="0.2">
      <c r="D32" s="39" t="s">
        <v>119</v>
      </c>
      <c r="F32" s="58">
        <f>IF(SUM(Cash!D23:E23)=0,Cash!E29,"Not reconciled")</f>
        <v>10272.33</v>
      </c>
    </row>
    <row r="34" spans="1:7" x14ac:dyDescent="0.2">
      <c r="B34" s="39" t="s">
        <v>167</v>
      </c>
    </row>
    <row r="35" spans="1:7" x14ac:dyDescent="0.2">
      <c r="C35" s="39"/>
    </row>
    <row r="36" spans="1:7" ht="12" customHeight="1" x14ac:dyDescent="0.2">
      <c r="B36" s="25" t="s">
        <v>14</v>
      </c>
      <c r="C36" s="84" t="str">
        <f ca="1">IF(ISNA(Worksheet!$R2),"None","")</f>
        <v>None</v>
      </c>
      <c r="D36" s="25" t="str">
        <f ca="1">IF(ISNA(Worksheet!$R2),"",OFFSET(Receipts!$A$10,Worksheet!$Q3-2,1))</f>
        <v/>
      </c>
      <c r="E36" s="25"/>
      <c r="F36" s="60" t="str">
        <f ca="1">IF(ISNA(Worksheet!$R2),"",SUM(OFFSET(Receipts!$A$10,Worksheet!$Q3-2,4,1,2)))</f>
        <v/>
      </c>
      <c r="G36" s="25"/>
    </row>
    <row r="37" spans="1:7" ht="12" customHeight="1" x14ac:dyDescent="0.2">
      <c r="A37" s="25"/>
      <c r="B37" s="25"/>
      <c r="C37" s="59"/>
      <c r="D37" s="25" t="str">
        <f ca="1">IF(ISNA(Worksheet!$R3),"",OFFSET(Receipts!$A$10,Worksheet!$Q4-2,1))</f>
        <v/>
      </c>
      <c r="E37" s="25"/>
      <c r="F37" s="60" t="str">
        <f ca="1">IF(ISNA(Worksheet!$R3),"",SUM(OFFSET(Receipts!$A$10,Worksheet!$Q4-2,4,1,2)))</f>
        <v/>
      </c>
      <c r="G37" s="25"/>
    </row>
    <row r="38" spans="1:7" ht="12" customHeight="1" x14ac:dyDescent="0.2">
      <c r="A38" s="25"/>
      <c r="B38" s="25"/>
      <c r="C38" s="59"/>
      <c r="D38" s="25" t="str">
        <f ca="1">IF(ISNA(Worksheet!$R4),"",OFFSET(Receipts!$A$10,Worksheet!$Q5-2,1))</f>
        <v/>
      </c>
      <c r="E38" s="25"/>
      <c r="F38" s="60" t="str">
        <f ca="1">IF(ISNA(Worksheet!$R4),"",SUM(OFFSET(Receipts!$A$10,Worksheet!$Q5-2,4,1,2)))</f>
        <v/>
      </c>
      <c r="G38" s="25"/>
    </row>
    <row r="39" spans="1:7" ht="12" customHeight="1" x14ac:dyDescent="0.2">
      <c r="A39" s="25"/>
      <c r="B39" s="25"/>
      <c r="C39" s="59"/>
      <c r="D39" s="25" t="str">
        <f ca="1">IF(ISNA(Worksheet!$R5),"",IF(ISNA(Worksheet!$R6),OFFSET(Receipts!$A$10,Worksheet!$Q6-2,1),"+ "&amp;COUNT(Worksheet!Q6:Q21)&amp;" more"))</f>
        <v/>
      </c>
      <c r="E39" s="25"/>
      <c r="F39" s="60" t="str">
        <f ca="1">IF(ISNA(Worksheet!$R5),"",IF(ISNA(Worksheet!$R6),SUM(OFFSET(Receipts!$A$10,Worksheet!$Q6-2,4,1,2)),SUM(Worksheet!S6:S20)))</f>
        <v/>
      </c>
      <c r="G39" s="25"/>
    </row>
    <row r="40" spans="1:7" ht="12" customHeight="1" x14ac:dyDescent="0.2">
      <c r="A40" s="25"/>
      <c r="B40" s="25"/>
      <c r="C40" s="59"/>
      <c r="D40" s="25"/>
      <c r="E40" s="25"/>
      <c r="F40" s="60"/>
      <c r="G40" s="25"/>
    </row>
    <row r="41" spans="1:7" ht="12" customHeight="1" x14ac:dyDescent="0.2">
      <c r="B41" s="25" t="s">
        <v>22</v>
      </c>
      <c r="C41" s="84" t="str">
        <f ca="1">IF(ISNA(Worksheet!$M2),"None","")</f>
        <v/>
      </c>
      <c r="D41" s="25" t="str">
        <f ca="1">IF(ISNA(Worksheet!$M2),"",OFFSET(Payments!$A$20,Worksheet!$L3-2,1))</f>
        <v>The Red Lion</v>
      </c>
      <c r="E41" s="25"/>
      <c r="F41" s="60">
        <f ca="1">IF(ISNA(Worksheet!$M2),"",OFFSET(Payments!$A$20,Worksheet!$L3-2,5))</f>
        <v>20</v>
      </c>
      <c r="G41" s="25"/>
    </row>
    <row r="42" spans="1:7" ht="12" customHeight="1" x14ac:dyDescent="0.2">
      <c r="A42" s="25"/>
      <c r="B42" s="25"/>
      <c r="C42" s="59"/>
      <c r="D42" s="25" t="str">
        <f ca="1">IF(ISNA(Worksheet!$M3),"",OFFSET(Payments!$A$20,Worksheet!$L4-2,1))</f>
        <v/>
      </c>
      <c r="E42" s="25"/>
      <c r="F42" s="60" t="str">
        <f ca="1">IF(ISNA(Worksheet!$M3),"",OFFSET(Payments!$A$20,Worksheet!$L4-2,5))</f>
        <v/>
      </c>
      <c r="G42" s="25"/>
    </row>
    <row r="43" spans="1:7" ht="12" customHeight="1" x14ac:dyDescent="0.2">
      <c r="A43" s="25"/>
      <c r="B43" s="25"/>
      <c r="C43" s="59"/>
      <c r="D43" s="25" t="str">
        <f ca="1">IF(ISNA(Worksheet!$M4),"",OFFSET(Payments!$A$20,Worksheet!$L5-2,1))</f>
        <v/>
      </c>
      <c r="E43" s="25"/>
      <c r="F43" s="60" t="str">
        <f ca="1">IF(ISNA(Worksheet!$M4),"",OFFSET(Payments!$A$20,Worksheet!$L5-2,5))</f>
        <v/>
      </c>
      <c r="G43" s="25"/>
    </row>
    <row r="44" spans="1:7" ht="12" customHeight="1" x14ac:dyDescent="0.2">
      <c r="A44" s="25"/>
      <c r="B44" s="25"/>
      <c r="C44" s="59"/>
      <c r="D44" s="25" t="str">
        <f ca="1">IF(ISNA(Worksheet!$M5),"",OFFSET(Payments!$A$20,Worksheet!$L6-2,1))</f>
        <v/>
      </c>
      <c r="E44" s="25"/>
      <c r="F44" s="60" t="str">
        <f ca="1">IF(ISNA(Worksheet!$M5),"",OFFSET(Payments!$A$20,Worksheet!$L6-2,5))</f>
        <v/>
      </c>
      <c r="G44" s="25"/>
    </row>
    <row r="45" spans="1:7" ht="12" customHeight="1" x14ac:dyDescent="0.2">
      <c r="A45" s="25"/>
      <c r="B45" s="25"/>
      <c r="C45" s="59"/>
      <c r="D45" s="25" t="str">
        <f ca="1">IF(ISNA(Worksheet!$M6),"",OFFSET(Payments!$A$20,Worksheet!$L7-2,1))</f>
        <v/>
      </c>
      <c r="E45" s="25"/>
      <c r="F45" s="60" t="str">
        <f ca="1">IF(ISNA(Worksheet!$M6),"",OFFSET(Payments!$A$20,Worksheet!$L7-2,5))</f>
        <v/>
      </c>
      <c r="G45" s="25"/>
    </row>
    <row r="46" spans="1:7" ht="12" customHeight="1" x14ac:dyDescent="0.2">
      <c r="A46" s="25"/>
      <c r="B46" s="25"/>
      <c r="C46" s="59"/>
      <c r="D46" s="25" t="str">
        <f ca="1">IF(ISNA(Worksheet!$M7),"",OFFSET(Payments!$A$20,Worksheet!$L8-2,1))</f>
        <v/>
      </c>
      <c r="E46" s="25"/>
      <c r="F46" s="60" t="str">
        <f ca="1">IF(ISNA(Worksheet!$M7),"",OFFSET(Payments!$A$20,Worksheet!$L8-2,5))</f>
        <v/>
      </c>
      <c r="G46" s="25"/>
    </row>
    <row r="47" spans="1:7" ht="12" customHeight="1" x14ac:dyDescent="0.2">
      <c r="A47" s="25"/>
      <c r="B47" s="25"/>
      <c r="C47" s="59"/>
      <c r="D47" s="25" t="str">
        <f ca="1">IF(ISNA(Worksheet!$M8),"",OFFSET(Payments!$A$20,Worksheet!$L9-2,1))</f>
        <v/>
      </c>
      <c r="E47" s="25"/>
      <c r="F47" s="60" t="str">
        <f ca="1">IF(ISNA(Worksheet!$M8),"",OFFSET(Payments!$A$20,Worksheet!$L9-2,5))</f>
        <v/>
      </c>
      <c r="G47" s="25"/>
    </row>
    <row r="48" spans="1:7" ht="12" customHeight="1" x14ac:dyDescent="0.2">
      <c r="A48" s="25"/>
      <c r="B48" s="25"/>
      <c r="C48" s="59"/>
      <c r="D48" s="25" t="str">
        <f ca="1">IF(ISNA(Worksheet!$M9),"",OFFSET(Payments!$A$20,Worksheet!$L10-2,1))</f>
        <v/>
      </c>
      <c r="E48" s="25"/>
      <c r="F48" s="60" t="str">
        <f ca="1">IF(ISNA(Worksheet!$M9),"",OFFSET(Payments!$A$20,Worksheet!$L10-2,5))</f>
        <v/>
      </c>
      <c r="G48" s="25"/>
    </row>
    <row r="49" spans="1:7" ht="12" customHeight="1" x14ac:dyDescent="0.2">
      <c r="A49" s="25"/>
      <c r="B49" s="25"/>
      <c r="C49" s="59"/>
      <c r="D49" s="25" t="str">
        <f ca="1">IF(ISNA(Worksheet!$M10),"",OFFSET(Payments!$A$20,Worksheet!$L11-2,1))</f>
        <v/>
      </c>
      <c r="E49" s="25"/>
      <c r="F49" s="60" t="str">
        <f ca="1">IF(ISNA(Worksheet!$M10),"",OFFSET(Payments!$A$20,Worksheet!$L11-2,5))</f>
        <v/>
      </c>
      <c r="G49" s="25"/>
    </row>
    <row r="50" spans="1:7" ht="12" customHeight="1" x14ac:dyDescent="0.2">
      <c r="A50" s="25"/>
      <c r="B50" s="25"/>
      <c r="C50" s="59"/>
      <c r="D50" s="25" t="str">
        <f ca="1">IF(ISNA(Worksheet!$M11),"",OFFSET(Payments!$A$20,Worksheet!$L12-2,1))</f>
        <v/>
      </c>
      <c r="E50" s="25"/>
      <c r="F50" s="60" t="str">
        <f ca="1">IF(ISNA(Worksheet!$M11),"",OFFSET(Payments!$A$20,Worksheet!$L12-2,5))</f>
        <v/>
      </c>
      <c r="G50" s="25"/>
    </row>
    <row r="51" spans="1:7" ht="12" customHeight="1" x14ac:dyDescent="0.2">
      <c r="A51" s="25"/>
      <c r="B51" s="25"/>
      <c r="C51" s="59"/>
      <c r="D51" s="25" t="str">
        <f ca="1">IF(ISNA(Worksheet!$M12),"",IF(ISNA(Worksheet!$M13),OFFSET(Payments!$A$22,Worksheet!$L13-2,1),"+ "&amp;COUNT(Worksheet!L13:L31)&amp;" more"))</f>
        <v/>
      </c>
      <c r="E51" s="25"/>
      <c r="F51" s="60" t="str">
        <f ca="1">IF(ISNA(Worksheet!$M12),"",IF(ISNA(Worksheet!$M13),OFFSET(Payments!$A$22,Worksheet!$L13-2,5),SUM(Worksheet!N13:N28)))</f>
        <v/>
      </c>
      <c r="G51" s="25"/>
    </row>
    <row r="52" spans="1:7" ht="24.75" customHeight="1" thickBot="1" x14ac:dyDescent="0.25">
      <c r="D52" s="52"/>
      <c r="E52" t="s">
        <v>169</v>
      </c>
      <c r="F52" s="63">
        <f ca="1">SUM(F31:F32)+SUM(F36:F40)-SUM(F41:F50)</f>
        <v>23552.27</v>
      </c>
    </row>
    <row r="53" spans="1:7" ht="15.75" thickTop="1" x14ac:dyDescent="0.2">
      <c r="F53" s="58"/>
    </row>
  </sheetData>
  <sheetProtection password="D99F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34"/>
  <sheetViews>
    <sheetView showOutlineSymbols="0" zoomScale="87" workbookViewId="0">
      <selection activeCell="E29" sqref="E29"/>
    </sheetView>
  </sheetViews>
  <sheetFormatPr defaultColWidth="9.6640625" defaultRowHeight="15" x14ac:dyDescent="0.2"/>
  <cols>
    <col min="1" max="1" width="18.6640625" style="2" customWidth="1"/>
    <col min="2" max="2" width="9.6640625" style="2" customWidth="1"/>
    <col min="3" max="3" width="6.6640625" style="2" customWidth="1"/>
    <col min="4" max="5" width="11.109375" style="2" customWidth="1"/>
    <col min="6" max="16384" width="9.6640625" style="2"/>
  </cols>
  <sheetData>
    <row r="2" spans="1:7" ht="15.75" x14ac:dyDescent="0.25">
      <c r="B2" s="12" t="str">
        <f>Settings!J2</f>
        <v>Stratton Audley Parish Council</v>
      </c>
    </row>
    <row r="4" spans="1:7" ht="15.75" x14ac:dyDescent="0.25">
      <c r="B4" s="12" t="s">
        <v>40</v>
      </c>
      <c r="D4" s="52" t="s">
        <v>121</v>
      </c>
      <c r="E4" s="2" t="str">
        <f ca="1">IF(TODAY()&gt;Settings!$P$2,Settings!$M$4,"date")</f>
        <v>31st March 2016</v>
      </c>
    </row>
    <row r="5" spans="1:7" ht="15.75" x14ac:dyDescent="0.25">
      <c r="B5" s="12"/>
    </row>
    <row r="6" spans="1:7" ht="15.75" x14ac:dyDescent="0.25">
      <c r="B6" s="12"/>
    </row>
    <row r="7" spans="1:7" ht="15.75" x14ac:dyDescent="0.25">
      <c r="B7" s="12"/>
    </row>
    <row r="9" spans="1:7" x14ac:dyDescent="0.2">
      <c r="D9" s="15" t="s">
        <v>123</v>
      </c>
      <c r="E9" s="16" t="s">
        <v>7</v>
      </c>
      <c r="F9" s="17"/>
      <c r="G9"/>
    </row>
    <row r="10" spans="1:7" x14ac:dyDescent="0.2">
      <c r="D10" s="18" t="s">
        <v>12</v>
      </c>
      <c r="E10" s="19" t="s">
        <v>12</v>
      </c>
      <c r="F10" s="17"/>
    </row>
    <row r="11" spans="1:7" ht="12.95" customHeight="1" x14ac:dyDescent="0.2">
      <c r="D11" s="20"/>
      <c r="E11" s="21"/>
      <c r="F11" s="17"/>
    </row>
    <row r="12" spans="1:7" x14ac:dyDescent="0.2">
      <c r="A12" s="2" t="s">
        <v>41</v>
      </c>
      <c r="B12" s="1" t="str">
        <f>Settings!$O$4</f>
        <v>31st March 2015</v>
      </c>
      <c r="D12" s="53">
        <v>15368.269999999999</v>
      </c>
      <c r="E12" s="54">
        <v>1732.62</v>
      </c>
      <c r="F12" s="22"/>
      <c r="G12" s="5"/>
    </row>
    <row r="13" spans="1:7" x14ac:dyDescent="0.2">
      <c r="B13" s="1"/>
      <c r="D13" s="53"/>
      <c r="E13" s="54"/>
      <c r="F13" s="22"/>
      <c r="G13" s="5"/>
    </row>
    <row r="14" spans="1:7" x14ac:dyDescent="0.2">
      <c r="A14" s="2" t="s">
        <v>42</v>
      </c>
      <c r="B14" s="1"/>
      <c r="D14" s="53"/>
      <c r="E14" s="54">
        <v>0</v>
      </c>
      <c r="F14" s="17"/>
    </row>
    <row r="15" spans="1:7" x14ac:dyDescent="0.2">
      <c r="D15" s="53"/>
      <c r="E15" s="54"/>
      <c r="F15" s="17"/>
    </row>
    <row r="16" spans="1:7" x14ac:dyDescent="0.2">
      <c r="A16" s="2" t="s">
        <v>14</v>
      </c>
      <c r="B16" s="2" t="str">
        <f>Settings!$Q$4</f>
        <v>2015/16</v>
      </c>
      <c r="D16" s="55">
        <f>Receipts!$E$4</f>
        <v>9422.6</v>
      </c>
      <c r="E16" s="34">
        <f>Receipts!$F$4</f>
        <v>11711.59</v>
      </c>
      <c r="F16" s="17"/>
    </row>
    <row r="17" spans="1:9" x14ac:dyDescent="0.2">
      <c r="D17" s="53"/>
      <c r="E17" s="54"/>
      <c r="F17" s="17"/>
    </row>
    <row r="18" spans="1:9" ht="14.1" customHeight="1" x14ac:dyDescent="0.2">
      <c r="A18" s="2" t="s">
        <v>22</v>
      </c>
      <c r="B18" s="2" t="str">
        <f>Settings!$Q$4</f>
        <v>2015/16</v>
      </c>
      <c r="D18" s="53"/>
      <c r="E18" s="34">
        <f>-Payments!$F$4-SUM(Payments!$F$12:$F$18)</f>
        <v>-14682.810000000003</v>
      </c>
      <c r="F18" s="17"/>
    </row>
    <row r="19" spans="1:9" ht="14.1" customHeight="1" x14ac:dyDescent="0.2">
      <c r="D19" s="53"/>
      <c r="E19" s="34"/>
      <c r="F19" s="17"/>
    </row>
    <row r="20" spans="1:9" ht="14.1" customHeight="1" x14ac:dyDescent="0.2">
      <c r="A20" s="39" t="s">
        <v>182</v>
      </c>
      <c r="D20" s="53"/>
      <c r="E20" s="54">
        <f>-SUMIF(Receipts!D10:D99,"",Receipts!E10:E99)-SUMIF(Receipts!D10:D99,"",Receipts!F10:F99)</f>
        <v>0</v>
      </c>
      <c r="F20" s="17"/>
    </row>
    <row r="21" spans="1:9" x14ac:dyDescent="0.2">
      <c r="A21" s="2" t="s">
        <v>42</v>
      </c>
      <c r="D21" s="53"/>
      <c r="E21" s="54">
        <f>SUMIF(Payments!E21:E999,"",Payments!F21:F999)</f>
        <v>20</v>
      </c>
      <c r="F21" s="17"/>
    </row>
    <row r="22" spans="1:9" x14ac:dyDescent="0.2">
      <c r="D22" s="53"/>
      <c r="E22" s="34"/>
      <c r="F22" s="17"/>
    </row>
    <row r="23" spans="1:9" x14ac:dyDescent="0.2">
      <c r="A23" s="39" t="s">
        <v>122</v>
      </c>
      <c r="D23" s="67">
        <f>D29-SUM(D12:D21)</f>
        <v>-11490.929999999998</v>
      </c>
      <c r="E23" s="34">
        <f>E29-SUM(E12:E21)</f>
        <v>11490.930000000004</v>
      </c>
      <c r="F23" s="17"/>
      <c r="G23" s="68"/>
      <c r="I23" s="5"/>
    </row>
    <row r="24" spans="1:9" x14ac:dyDescent="0.2">
      <c r="A24"/>
      <c r="D24" s="53"/>
      <c r="E24" s="34"/>
      <c r="F24" s="17"/>
    </row>
    <row r="25" spans="1:9" x14ac:dyDescent="0.2">
      <c r="A25" t="s">
        <v>96</v>
      </c>
      <c r="D25" s="53"/>
      <c r="E25" s="34">
        <v>0</v>
      </c>
      <c r="F25" s="17"/>
    </row>
    <row r="26" spans="1:9" x14ac:dyDescent="0.2">
      <c r="D26" s="53"/>
      <c r="E26" s="54"/>
      <c r="F26" s="17"/>
    </row>
    <row r="27" spans="1:9" ht="12.95" customHeight="1" x14ac:dyDescent="0.2">
      <c r="D27" s="20"/>
      <c r="E27" s="21"/>
      <c r="F27" s="17"/>
    </row>
    <row r="28" spans="1:9" x14ac:dyDescent="0.2">
      <c r="D28" s="53"/>
      <c r="E28" s="54"/>
      <c r="F28" s="17"/>
    </row>
    <row r="29" spans="1:9" x14ac:dyDescent="0.2">
      <c r="A29" s="2" t="s">
        <v>41</v>
      </c>
      <c r="B29" s="2" t="str">
        <f ca="1">IF(TODAY()&gt;Settings!$P$2,Settings!$M$4,TEXT(Settings!C6,"dd-mmm-yyyy"))</f>
        <v>31st March 2016</v>
      </c>
      <c r="C29" s="1"/>
      <c r="D29" s="53">
        <v>13299.94</v>
      </c>
      <c r="E29" s="54">
        <v>10272.33</v>
      </c>
      <c r="F29" s="22"/>
      <c r="G29" s="5"/>
    </row>
    <row r="30" spans="1:9" x14ac:dyDescent="0.2">
      <c r="D30" s="53"/>
      <c r="E30" s="54"/>
      <c r="F30" s="17"/>
    </row>
    <row r="31" spans="1:9" x14ac:dyDescent="0.2">
      <c r="B31" s="1"/>
      <c r="D31" s="23"/>
      <c r="E31" s="23"/>
      <c r="F31" s="5"/>
    </row>
    <row r="34" spans="5:5" x14ac:dyDescent="0.2">
      <c r="E34" s="2" t="s">
        <v>43</v>
      </c>
    </row>
  </sheetData>
  <phoneticPr fontId="5" type="noConversion"/>
  <conditionalFormatting sqref="D23:E23">
    <cfRule type="expression" dxfId="5" priority="1">
      <formula>SUM($D23:$E23)&lt;&gt;0</formula>
    </cfRule>
  </conditionalFormatting>
  <pageMargins left="0.97986111111111107" right="1.179861111111111" top="0.97986111111111107" bottom="1.179861111111111" header="0.5" footer="0.5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X347"/>
  <sheetViews>
    <sheetView tabSelected="1" showOutlineSymbols="0" zoomScale="87" workbookViewId="0">
      <selection activeCell="G4" sqref="G4:S4"/>
    </sheetView>
  </sheetViews>
  <sheetFormatPr defaultColWidth="9.6640625" defaultRowHeight="15" x14ac:dyDescent="0.2"/>
  <cols>
    <col min="1" max="1" width="12.21875" style="1" customWidth="1"/>
    <col min="2" max="3" width="22.6640625" style="2" customWidth="1"/>
    <col min="4" max="6" width="9.6640625" style="2" customWidth="1"/>
    <col min="7" max="7" width="1.6640625" style="2" customWidth="1"/>
    <col min="8" max="18" width="9.6640625" style="2" customWidth="1"/>
    <col min="19" max="19" width="1.6640625" style="2" customWidth="1"/>
    <col min="20" max="16384" width="9.6640625" style="2"/>
  </cols>
  <sheetData>
    <row r="1" spans="1:24" ht="14.1" customHeight="1" x14ac:dyDescent="0.25">
      <c r="A1" s="62" t="str">
        <f>Settings!J2</f>
        <v>Stratton Audley Parish Council</v>
      </c>
      <c r="B1" s="12"/>
      <c r="C1" s="39" t="s">
        <v>14</v>
      </c>
      <c r="G1" s="3"/>
      <c r="H1" s="2" t="s">
        <v>0</v>
      </c>
      <c r="S1" s="3"/>
    </row>
    <row r="2" spans="1:24" ht="14.1" customHeight="1" x14ac:dyDescent="0.2">
      <c r="G2" s="3"/>
      <c r="S2" s="3"/>
    </row>
    <row r="3" spans="1:24" ht="14.1" customHeight="1" x14ac:dyDescent="0.25">
      <c r="A3" s="62" t="str">
        <f>Income!E3</f>
        <v>1st April 2015 to 31st March 2016</v>
      </c>
      <c r="B3"/>
      <c r="G3" s="3"/>
      <c r="S3" s="3"/>
    </row>
    <row r="4" spans="1:24" ht="14.1" customHeight="1" x14ac:dyDescent="0.2">
      <c r="C4" s="2" t="s">
        <v>1</v>
      </c>
      <c r="D4" s="5"/>
      <c r="E4" s="5">
        <f>SUM(E10:E995)</f>
        <v>9422.6</v>
      </c>
      <c r="F4" s="5">
        <f>SUM(F10:F995)</f>
        <v>11711.59</v>
      </c>
      <c r="G4" s="3"/>
      <c r="H4" s="5">
        <f>SUM(H10:H995)</f>
        <v>7296</v>
      </c>
      <c r="I4" s="5">
        <f>SUM(I10:I995)</f>
        <v>16.440000000000001</v>
      </c>
      <c r="J4" s="5">
        <f t="shared" ref="J4:N4" si="0">SUM(J10:J995)</f>
        <v>0</v>
      </c>
      <c r="K4" s="5">
        <f>SUM(K10:K995)</f>
        <v>0</v>
      </c>
      <c r="L4" s="5">
        <f t="shared" si="0"/>
        <v>11757.86</v>
      </c>
      <c r="M4" s="5">
        <f t="shared" si="0"/>
        <v>0</v>
      </c>
      <c r="N4" s="5">
        <f t="shared" si="0"/>
        <v>0</v>
      </c>
      <c r="O4" s="5">
        <f>SUM(O10:O995)</f>
        <v>0</v>
      </c>
      <c r="P4" s="5">
        <f t="shared" ref="P4:Q4" si="1">SUM(P10:P995)</f>
        <v>350</v>
      </c>
      <c r="Q4" s="5">
        <f t="shared" si="1"/>
        <v>1204</v>
      </c>
      <c r="R4" s="5">
        <f>SUM(R10:R995)</f>
        <v>0</v>
      </c>
      <c r="S4" s="3"/>
      <c r="T4" s="5">
        <f>SUM(T10:T995)</f>
        <v>509.89</v>
      </c>
    </row>
    <row r="5" spans="1:24" x14ac:dyDescent="0.2">
      <c r="C5" s="2" t="s">
        <v>2</v>
      </c>
      <c r="E5" s="5"/>
      <c r="F5" s="5">
        <f>SUM(E4:F4)</f>
        <v>21134.190000000002</v>
      </c>
      <c r="G5" s="3"/>
      <c r="H5" s="5">
        <f>SUM(H4:S4)</f>
        <v>20624.3</v>
      </c>
      <c r="I5" s="2" t="s">
        <v>3</v>
      </c>
      <c r="K5" s="5"/>
      <c r="L5" s="5"/>
      <c r="M5" s="5"/>
      <c r="N5" s="5"/>
      <c r="O5" s="5"/>
      <c r="S5" s="3"/>
    </row>
    <row r="6" spans="1:24" ht="12.95" customHeight="1" x14ac:dyDescent="0.2">
      <c r="A6" s="6"/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x14ac:dyDescent="0.2">
      <c r="A7" s="8" t="s">
        <v>4</v>
      </c>
      <c r="B7" s="9" t="s">
        <v>5</v>
      </c>
      <c r="C7" s="9" t="s">
        <v>6</v>
      </c>
      <c r="D7" s="39" t="s">
        <v>18</v>
      </c>
      <c r="E7" s="39" t="s">
        <v>123</v>
      </c>
      <c r="F7" s="5" t="s">
        <v>7</v>
      </c>
      <c r="G7" s="3"/>
      <c r="H7" t="s">
        <v>8</v>
      </c>
      <c r="I7" t="s">
        <v>9</v>
      </c>
      <c r="J7" s="78" t="s">
        <v>230</v>
      </c>
      <c r="K7" s="78" t="s">
        <v>234</v>
      </c>
      <c r="L7" t="s">
        <v>27</v>
      </c>
      <c r="M7"/>
      <c r="N7"/>
      <c r="O7"/>
      <c r="P7"/>
      <c r="Q7" s="39" t="s">
        <v>173</v>
      </c>
      <c r="R7" t="s">
        <v>10</v>
      </c>
      <c r="S7" s="3"/>
      <c r="T7" s="2" t="s">
        <v>11</v>
      </c>
    </row>
    <row r="8" spans="1:24" ht="30.75" customHeight="1" x14ac:dyDescent="0.2">
      <c r="D8" s="39" t="s">
        <v>103</v>
      </c>
      <c r="E8" s="2" t="s">
        <v>12</v>
      </c>
      <c r="F8" s="10" t="s">
        <v>12</v>
      </c>
      <c r="G8" s="3"/>
      <c r="H8" s="2" t="s">
        <v>8</v>
      </c>
      <c r="I8" s="2" t="s">
        <v>13</v>
      </c>
      <c r="J8" s="78" t="s">
        <v>231</v>
      </c>
      <c r="L8" s="2" t="s">
        <v>213</v>
      </c>
      <c r="M8"/>
      <c r="O8" s="2" t="s">
        <v>223</v>
      </c>
      <c r="P8" s="79" t="s">
        <v>217</v>
      </c>
      <c r="Q8" s="2" t="s">
        <v>173</v>
      </c>
      <c r="R8" s="2" t="s">
        <v>14</v>
      </c>
      <c r="S8" s="3"/>
    </row>
    <row r="9" spans="1:24" ht="12.95" customHeight="1" x14ac:dyDescent="0.2">
      <c r="A9" s="6"/>
      <c r="B9" s="7"/>
      <c r="C9" s="7"/>
      <c r="D9" s="7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x14ac:dyDescent="0.2">
      <c r="D10" s="61"/>
      <c r="E10" s="5"/>
      <c r="F10" s="5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3"/>
      <c r="T10" s="5"/>
      <c r="U10" s="5"/>
      <c r="V10" s="5"/>
      <c r="W10" s="5"/>
    </row>
    <row r="11" spans="1:24" x14ac:dyDescent="0.2">
      <c r="A11" s="1">
        <v>42096</v>
      </c>
      <c r="B11" s="39" t="s">
        <v>9</v>
      </c>
      <c r="C11" s="39" t="s">
        <v>126</v>
      </c>
      <c r="D11" s="61">
        <v>42096</v>
      </c>
      <c r="E11" s="34">
        <v>7.37</v>
      </c>
      <c r="F11" s="34"/>
      <c r="G11" s="3"/>
      <c r="I11" s="5">
        <v>7.37</v>
      </c>
      <c r="J11" s="5"/>
      <c r="K11" s="5"/>
      <c r="L11" s="5"/>
      <c r="M11" s="5"/>
      <c r="N11" s="5"/>
      <c r="O11" s="5"/>
      <c r="P11" s="5"/>
      <c r="Q11" s="5"/>
      <c r="R11" s="5"/>
      <c r="S11" s="3"/>
      <c r="T11" s="5"/>
      <c r="U11" s="5"/>
      <c r="V11" s="5"/>
      <c r="W11" s="5"/>
      <c r="X11" s="61"/>
    </row>
    <row r="12" spans="1:24" x14ac:dyDescent="0.2">
      <c r="A12" s="1">
        <v>42111</v>
      </c>
      <c r="B12" t="s">
        <v>15</v>
      </c>
      <c r="C12" s="33" t="s">
        <v>276</v>
      </c>
      <c r="D12" s="61">
        <v>42111</v>
      </c>
      <c r="E12" s="34">
        <v>3840.34</v>
      </c>
      <c r="F12" s="34"/>
      <c r="G12" s="3"/>
      <c r="H12" s="5">
        <v>3648</v>
      </c>
      <c r="I12" s="5"/>
      <c r="J12" s="5"/>
      <c r="L12" s="2">
        <v>192.34</v>
      </c>
      <c r="R12" s="5"/>
      <c r="S12" s="3"/>
      <c r="T12" s="5"/>
      <c r="U12" s="5"/>
      <c r="V12" s="5"/>
      <c r="W12" s="5"/>
      <c r="X12" s="61"/>
    </row>
    <row r="13" spans="1:24" x14ac:dyDescent="0.2">
      <c r="A13" s="1">
        <v>42117</v>
      </c>
      <c r="B13" s="39" t="s">
        <v>125</v>
      </c>
      <c r="C13" s="39" t="s">
        <v>11</v>
      </c>
      <c r="D13" s="61">
        <v>42117</v>
      </c>
      <c r="E13" s="34">
        <v>509.89</v>
      </c>
      <c r="F13" s="34"/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3"/>
      <c r="T13" s="5">
        <v>509.89</v>
      </c>
      <c r="U13" s="5"/>
      <c r="V13" s="5"/>
      <c r="W13" s="5"/>
      <c r="X13" s="61"/>
    </row>
    <row r="14" spans="1:24" x14ac:dyDescent="0.2">
      <c r="A14" s="1">
        <v>42121</v>
      </c>
      <c r="B14" s="39" t="s">
        <v>172</v>
      </c>
      <c r="C14" s="39" t="s">
        <v>143</v>
      </c>
      <c r="D14" s="61">
        <v>42121</v>
      </c>
      <c r="E14" s="34"/>
      <c r="F14" s="34">
        <v>640.52</v>
      </c>
      <c r="G14" s="3"/>
      <c r="H14" s="5"/>
      <c r="I14" s="5"/>
      <c r="J14" s="5"/>
      <c r="L14" s="2">
        <v>640.52</v>
      </c>
      <c r="Q14" s="5"/>
      <c r="R14" s="5"/>
      <c r="S14" s="3"/>
      <c r="T14" s="5"/>
      <c r="U14" s="5"/>
      <c r="V14" s="5"/>
      <c r="W14" s="5"/>
      <c r="X14" s="61"/>
    </row>
    <row r="15" spans="1:24" x14ac:dyDescent="0.2">
      <c r="A15" s="33">
        <v>42140</v>
      </c>
      <c r="B15" s="39" t="s">
        <v>139</v>
      </c>
      <c r="C15" s="39" t="s">
        <v>171</v>
      </c>
      <c r="D15" s="61">
        <v>42144</v>
      </c>
      <c r="E15" s="34"/>
      <c r="F15" s="34">
        <v>280</v>
      </c>
      <c r="G15" s="3"/>
      <c r="H15" s="5"/>
      <c r="I15" s="5"/>
      <c r="J15" s="5"/>
      <c r="K15" s="5"/>
      <c r="L15" s="5"/>
      <c r="M15" s="5"/>
      <c r="N15" s="5"/>
      <c r="O15" s="5"/>
      <c r="P15" s="5">
        <v>280</v>
      </c>
      <c r="Q15" s="5"/>
      <c r="R15" s="5"/>
      <c r="S15" s="3"/>
      <c r="T15" s="5"/>
      <c r="U15" s="5"/>
      <c r="V15" s="5"/>
      <c r="W15" s="5"/>
      <c r="X15" s="61"/>
    </row>
    <row r="16" spans="1:24" x14ac:dyDescent="0.2">
      <c r="A16" s="1">
        <v>42140</v>
      </c>
      <c r="B16" s="39" t="s">
        <v>139</v>
      </c>
      <c r="C16" s="39" t="s">
        <v>170</v>
      </c>
      <c r="D16" s="61">
        <v>42145</v>
      </c>
      <c r="E16" s="34"/>
      <c r="F16" s="34">
        <v>70</v>
      </c>
      <c r="G16" s="3"/>
      <c r="H16" s="5"/>
      <c r="I16" s="5"/>
      <c r="J16" s="5"/>
      <c r="K16" s="5"/>
      <c r="L16" s="5"/>
      <c r="M16" s="5"/>
      <c r="N16" s="5"/>
      <c r="O16" s="5"/>
      <c r="P16" s="5">
        <v>70</v>
      </c>
      <c r="Q16" s="5"/>
      <c r="R16" s="5"/>
      <c r="S16" s="3"/>
      <c r="T16" s="5"/>
      <c r="U16" s="5"/>
      <c r="V16" s="5"/>
      <c r="W16" s="5"/>
      <c r="X16" s="61"/>
    </row>
    <row r="17" spans="1:24" x14ac:dyDescent="0.2">
      <c r="A17" s="1">
        <v>42258</v>
      </c>
      <c r="B17" s="39" t="s">
        <v>15</v>
      </c>
      <c r="C17" s="39" t="s">
        <v>8</v>
      </c>
      <c r="D17" s="61">
        <v>42135</v>
      </c>
      <c r="E17" s="34">
        <v>3648</v>
      </c>
      <c r="F17" s="34"/>
      <c r="G17" s="3"/>
      <c r="H17" s="5">
        <v>3648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3"/>
      <c r="T17" s="5"/>
      <c r="U17" s="5"/>
      <c r="V17" s="5"/>
      <c r="W17" s="5"/>
      <c r="X17" s="61"/>
    </row>
    <row r="18" spans="1:24" x14ac:dyDescent="0.2">
      <c r="A18" s="1">
        <v>42282</v>
      </c>
      <c r="B18" s="39" t="s">
        <v>111</v>
      </c>
      <c r="D18" s="61">
        <v>42282</v>
      </c>
      <c r="E18" s="34"/>
      <c r="F18" s="34">
        <v>9.07</v>
      </c>
      <c r="G18" s="3"/>
      <c r="H18" s="5"/>
      <c r="I18" s="5">
        <v>9.07</v>
      </c>
      <c r="J18" s="5"/>
      <c r="K18" s="5"/>
      <c r="L18" s="5"/>
      <c r="M18" s="5"/>
      <c r="N18" s="5"/>
      <c r="O18" s="5"/>
      <c r="P18" s="5"/>
      <c r="Q18" s="5"/>
      <c r="R18" s="5"/>
      <c r="S18" s="3"/>
      <c r="T18" s="5"/>
      <c r="U18" s="5"/>
      <c r="V18" s="5"/>
      <c r="W18" s="5"/>
    </row>
    <row r="19" spans="1:24" x14ac:dyDescent="0.2">
      <c r="A19" s="1">
        <v>42295</v>
      </c>
      <c r="B19" s="39" t="s">
        <v>186</v>
      </c>
      <c r="C19" s="39" t="s">
        <v>188</v>
      </c>
      <c r="D19" s="61">
        <v>42296</v>
      </c>
      <c r="E19" s="34"/>
      <c r="F19" s="34">
        <v>435</v>
      </c>
      <c r="G19" s="3"/>
      <c r="H19" s="5"/>
      <c r="I19" s="5"/>
      <c r="J19" s="5"/>
      <c r="K19" s="5"/>
      <c r="P19" s="5"/>
      <c r="Q19" s="5">
        <v>435</v>
      </c>
      <c r="R19" s="5"/>
      <c r="S19" s="3"/>
      <c r="T19" s="5"/>
      <c r="U19" s="5"/>
      <c r="V19" s="5"/>
      <c r="W19" s="5"/>
    </row>
    <row r="20" spans="1:24" x14ac:dyDescent="0.2">
      <c r="A20" s="1">
        <v>42295</v>
      </c>
      <c r="B20" s="39" t="s">
        <v>187</v>
      </c>
      <c r="C20" s="39" t="s">
        <v>189</v>
      </c>
      <c r="D20" s="61">
        <v>42296</v>
      </c>
      <c r="E20" s="34"/>
      <c r="F20" s="34">
        <v>15</v>
      </c>
      <c r="G20" s="3"/>
      <c r="H20" s="5"/>
      <c r="I20" s="5"/>
      <c r="J20" s="5"/>
      <c r="K20" s="5"/>
      <c r="P20" s="5"/>
      <c r="Q20" s="5">
        <v>15</v>
      </c>
      <c r="R20" s="5"/>
      <c r="S20" s="3"/>
      <c r="T20" s="5"/>
      <c r="U20" s="5"/>
      <c r="V20" s="5"/>
      <c r="W20" s="5"/>
    </row>
    <row r="21" spans="1:24" x14ac:dyDescent="0.2">
      <c r="A21" s="1">
        <v>42375</v>
      </c>
      <c r="B21" s="39" t="s">
        <v>259</v>
      </c>
      <c r="C21" s="39" t="s">
        <v>260</v>
      </c>
      <c r="D21" s="61">
        <v>42375</v>
      </c>
      <c r="E21" s="34"/>
      <c r="F21" s="34">
        <v>9508</v>
      </c>
      <c r="G21" s="3"/>
      <c r="H21" s="5"/>
      <c r="I21" s="5"/>
      <c r="J21" s="5"/>
      <c r="K21" s="5"/>
      <c r="L21" s="5">
        <v>9508</v>
      </c>
      <c r="M21" s="5"/>
      <c r="N21" s="5"/>
      <c r="O21" s="5"/>
      <c r="P21" s="5"/>
      <c r="Q21" s="5"/>
      <c r="R21" s="5"/>
      <c r="S21" s="3"/>
      <c r="T21" s="5"/>
      <c r="U21" s="5"/>
      <c r="V21" s="5"/>
      <c r="W21" s="5"/>
    </row>
    <row r="22" spans="1:24" x14ac:dyDescent="0.2">
      <c r="A22" s="1">
        <v>42412</v>
      </c>
      <c r="B22" s="39" t="s">
        <v>261</v>
      </c>
      <c r="C22" s="39" t="s">
        <v>260</v>
      </c>
      <c r="D22" s="61">
        <v>42412</v>
      </c>
      <c r="E22" s="34"/>
      <c r="F22" s="34">
        <v>25</v>
      </c>
      <c r="G22" s="3"/>
      <c r="H22" s="5"/>
      <c r="I22" s="5"/>
      <c r="J22" s="5"/>
      <c r="K22" s="5"/>
      <c r="L22" s="5"/>
      <c r="M22" s="5"/>
      <c r="N22" s="5"/>
      <c r="O22" s="5"/>
      <c r="P22" s="5"/>
      <c r="Q22" s="5">
        <v>25</v>
      </c>
      <c r="R22" s="5"/>
      <c r="S22" s="3"/>
      <c r="T22" s="5"/>
      <c r="U22" s="5"/>
      <c r="V22" s="5"/>
      <c r="W22" s="5"/>
    </row>
    <row r="23" spans="1:24" x14ac:dyDescent="0.2">
      <c r="A23" s="1">
        <v>42412</v>
      </c>
      <c r="B23" s="39" t="s">
        <v>261</v>
      </c>
      <c r="C23" s="39" t="s">
        <v>260</v>
      </c>
      <c r="D23" s="61">
        <v>42412</v>
      </c>
      <c r="E23" s="34"/>
      <c r="F23" s="34">
        <v>54</v>
      </c>
      <c r="G23" s="3"/>
      <c r="H23" s="5"/>
      <c r="I23" s="5"/>
      <c r="J23" s="5"/>
      <c r="K23" s="5"/>
      <c r="L23" s="5"/>
      <c r="M23" s="5"/>
      <c r="N23" s="5"/>
      <c r="O23" s="5"/>
      <c r="P23" s="5"/>
      <c r="Q23" s="5">
        <v>54</v>
      </c>
      <c r="R23" s="5"/>
      <c r="S23" s="3"/>
      <c r="T23" s="5"/>
      <c r="U23" s="5"/>
      <c r="V23" s="5"/>
      <c r="W23" s="5"/>
    </row>
    <row r="24" spans="1:24" x14ac:dyDescent="0.2">
      <c r="A24" s="1">
        <v>42415</v>
      </c>
      <c r="B24" s="39" t="s">
        <v>262</v>
      </c>
      <c r="C24" s="39" t="s">
        <v>269</v>
      </c>
      <c r="D24" s="61">
        <v>42415</v>
      </c>
      <c r="E24" s="34"/>
      <c r="F24" s="34">
        <v>25</v>
      </c>
      <c r="G24" s="3"/>
      <c r="H24" s="5"/>
      <c r="I24" s="5"/>
      <c r="J24" s="5"/>
      <c r="K24" s="5"/>
      <c r="L24" s="5"/>
      <c r="M24" s="5"/>
      <c r="N24" s="5"/>
      <c r="O24" s="5"/>
      <c r="P24" s="5"/>
      <c r="Q24" s="5">
        <v>25</v>
      </c>
      <c r="R24" s="5"/>
      <c r="S24" s="3"/>
      <c r="T24" s="5"/>
      <c r="U24" s="5"/>
      <c r="V24" s="5"/>
      <c r="W24" s="5"/>
    </row>
    <row r="25" spans="1:24" x14ac:dyDescent="0.2">
      <c r="A25" s="1">
        <v>42436</v>
      </c>
      <c r="B25" s="39" t="s">
        <v>268</v>
      </c>
      <c r="C25" s="39" t="s">
        <v>269</v>
      </c>
      <c r="D25" s="61">
        <v>42436</v>
      </c>
      <c r="E25" s="34"/>
      <c r="F25" s="34">
        <v>25</v>
      </c>
      <c r="G25" s="3"/>
      <c r="H25" s="5"/>
      <c r="I25" s="5"/>
      <c r="J25" s="5"/>
      <c r="K25" s="5"/>
      <c r="L25" s="5"/>
      <c r="M25" s="5"/>
      <c r="N25" s="5"/>
      <c r="O25" s="5"/>
      <c r="P25" s="5"/>
      <c r="Q25" s="5">
        <v>25</v>
      </c>
      <c r="R25" s="5"/>
      <c r="S25" s="3"/>
      <c r="T25" s="5"/>
      <c r="U25" s="5"/>
      <c r="V25" s="5"/>
      <c r="W25" s="5"/>
    </row>
    <row r="26" spans="1:24" x14ac:dyDescent="0.2">
      <c r="A26" s="1">
        <v>42439</v>
      </c>
      <c r="B26" s="39" t="s">
        <v>270</v>
      </c>
      <c r="C26" s="39" t="s">
        <v>269</v>
      </c>
      <c r="D26" s="61">
        <v>42439</v>
      </c>
      <c r="E26" s="34"/>
      <c r="F26" s="34">
        <v>25</v>
      </c>
      <c r="G26" s="3"/>
      <c r="H26" s="5"/>
      <c r="I26" s="5"/>
      <c r="J26" s="5"/>
      <c r="K26" s="5"/>
      <c r="L26" s="5"/>
      <c r="M26" s="5"/>
      <c r="N26" s="5"/>
      <c r="O26" s="5"/>
      <c r="P26" s="5"/>
      <c r="Q26" s="5">
        <v>25</v>
      </c>
      <c r="R26" s="5"/>
      <c r="S26" s="3"/>
      <c r="T26" s="5"/>
      <c r="U26" s="5"/>
      <c r="V26" s="5"/>
      <c r="W26" s="5"/>
    </row>
    <row r="27" spans="1:24" x14ac:dyDescent="0.2">
      <c r="A27" s="1">
        <v>42450</v>
      </c>
      <c r="B27" s="39" t="s">
        <v>271</v>
      </c>
      <c r="C27" s="39" t="s">
        <v>280</v>
      </c>
      <c r="D27" s="61">
        <v>42450</v>
      </c>
      <c r="E27" s="34"/>
      <c r="F27" s="34">
        <v>600</v>
      </c>
      <c r="G27" s="3"/>
      <c r="H27" s="5"/>
      <c r="I27" s="5"/>
      <c r="J27" s="5"/>
      <c r="K27" s="5"/>
      <c r="L27" s="5"/>
      <c r="M27" s="5"/>
      <c r="N27" s="5"/>
      <c r="O27" s="5"/>
      <c r="P27" s="5"/>
      <c r="Q27" s="5">
        <v>600</v>
      </c>
      <c r="R27" s="5"/>
      <c r="S27" s="3"/>
      <c r="T27" s="5"/>
      <c r="U27" s="5"/>
      <c r="V27" s="5"/>
      <c r="W27" s="5"/>
    </row>
    <row r="28" spans="1:24" x14ac:dyDescent="0.2">
      <c r="A28" s="1">
        <v>42460</v>
      </c>
      <c r="B28" s="39" t="s">
        <v>102</v>
      </c>
      <c r="C28" s="39" t="s">
        <v>277</v>
      </c>
      <c r="D28" s="61">
        <v>42460</v>
      </c>
      <c r="E28" s="34">
        <v>1417</v>
      </c>
      <c r="F28" s="34"/>
      <c r="G28" s="3"/>
      <c r="H28" s="5"/>
      <c r="I28" s="5"/>
      <c r="J28" s="5"/>
      <c r="K28" s="5"/>
      <c r="L28" s="5">
        <v>1417</v>
      </c>
      <c r="M28" s="5"/>
      <c r="N28" s="5"/>
      <c r="O28" s="5"/>
      <c r="P28" s="5"/>
      <c r="Q28" s="5"/>
      <c r="R28" s="5"/>
      <c r="S28" s="3"/>
      <c r="T28" s="5"/>
      <c r="U28" s="5"/>
      <c r="V28" s="5"/>
      <c r="W28" s="5"/>
    </row>
    <row r="29" spans="1:24" x14ac:dyDescent="0.2">
      <c r="D29" s="61"/>
      <c r="E29" s="34"/>
      <c r="F29" s="34"/>
      <c r="G29" s="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"/>
      <c r="T29" s="5"/>
      <c r="U29" s="5"/>
      <c r="V29" s="5"/>
      <c r="W29" s="5"/>
    </row>
    <row r="30" spans="1:24" x14ac:dyDescent="0.2">
      <c r="D30" s="61"/>
      <c r="E30" s="34"/>
      <c r="F30" s="34"/>
      <c r="G30" s="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"/>
      <c r="T30" s="5"/>
      <c r="U30" s="5"/>
      <c r="V30" s="5"/>
      <c r="W30" s="5"/>
    </row>
    <row r="31" spans="1:24" x14ac:dyDescent="0.2">
      <c r="D31" s="61"/>
      <c r="E31" s="34"/>
      <c r="F31" s="34"/>
      <c r="G31" s="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"/>
      <c r="T31" s="5"/>
      <c r="U31" s="5"/>
      <c r="V31" s="5"/>
      <c r="W31" s="5"/>
    </row>
    <row r="32" spans="1:24" x14ac:dyDescent="0.2">
      <c r="D32" s="61"/>
      <c r="E32" s="34"/>
      <c r="F32" s="34"/>
      <c r="G32" s="3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"/>
      <c r="T32" s="5"/>
      <c r="U32" s="5"/>
      <c r="V32" s="5"/>
      <c r="W32" s="5"/>
    </row>
    <row r="33" spans="4:23" x14ac:dyDescent="0.2">
      <c r="D33" s="61"/>
      <c r="E33" s="34"/>
      <c r="F33" s="34"/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"/>
      <c r="T33" s="5"/>
      <c r="U33" s="5"/>
      <c r="V33" s="5"/>
      <c r="W33" s="5"/>
    </row>
    <row r="34" spans="4:23" x14ac:dyDescent="0.2">
      <c r="D34" s="61"/>
      <c r="E34" s="34"/>
      <c r="F34" s="34"/>
      <c r="G34" s="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"/>
      <c r="T34" s="5"/>
      <c r="U34" s="5"/>
      <c r="V34" s="5"/>
      <c r="W34" s="5"/>
    </row>
    <row r="35" spans="4:23" x14ac:dyDescent="0.2">
      <c r="D35" s="61"/>
      <c r="E35" s="34"/>
      <c r="F35" s="34"/>
      <c r="G35" s="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"/>
      <c r="T35" s="5"/>
      <c r="U35" s="5"/>
      <c r="V35" s="5"/>
      <c r="W35" s="5"/>
    </row>
    <row r="36" spans="4:23" x14ac:dyDescent="0.2">
      <c r="D36" s="61"/>
      <c r="E36" s="34"/>
      <c r="F36" s="34"/>
      <c r="G36" s="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"/>
      <c r="T36" s="5"/>
      <c r="U36" s="5"/>
      <c r="V36" s="5"/>
      <c r="W36" s="5"/>
    </row>
    <row r="37" spans="4:23" x14ac:dyDescent="0.2">
      <c r="D37" s="61"/>
      <c r="E37" s="34"/>
      <c r="F37" s="34"/>
      <c r="G37" s="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3"/>
      <c r="T37" s="5"/>
      <c r="U37" s="5"/>
      <c r="V37" s="5"/>
      <c r="W37" s="5"/>
    </row>
    <row r="38" spans="4:23" x14ac:dyDescent="0.2">
      <c r="D38" s="61"/>
      <c r="E38" s="34"/>
      <c r="F38" s="34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"/>
      <c r="T38" s="5"/>
      <c r="U38" s="5"/>
      <c r="V38" s="5"/>
      <c r="W38" s="5"/>
    </row>
    <row r="39" spans="4:23" x14ac:dyDescent="0.2">
      <c r="D39" s="61"/>
      <c r="E39" s="34"/>
      <c r="F39" s="34"/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"/>
      <c r="T39" s="5"/>
      <c r="U39" s="5"/>
      <c r="V39" s="5"/>
      <c r="W39" s="5"/>
    </row>
    <row r="40" spans="4:23" x14ac:dyDescent="0.2">
      <c r="D40" s="61"/>
      <c r="E40" s="34"/>
      <c r="F40" s="34"/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"/>
      <c r="T40" s="5"/>
      <c r="U40" s="5"/>
      <c r="V40" s="5"/>
      <c r="W40" s="5"/>
    </row>
    <row r="41" spans="4:23" x14ac:dyDescent="0.2">
      <c r="D41" s="61"/>
      <c r="E41" s="34"/>
      <c r="F41" s="34"/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"/>
      <c r="T41" s="5"/>
      <c r="U41" s="5"/>
      <c r="V41" s="5"/>
      <c r="W41" s="5"/>
    </row>
    <row r="42" spans="4:23" x14ac:dyDescent="0.2">
      <c r="D42" s="61"/>
      <c r="E42" s="34"/>
      <c r="F42" s="34"/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"/>
      <c r="T42" s="5"/>
      <c r="U42" s="5"/>
      <c r="V42" s="5"/>
      <c r="W42" s="5"/>
    </row>
    <row r="43" spans="4:23" x14ac:dyDescent="0.2">
      <c r="D43" s="61"/>
      <c r="E43" s="34"/>
      <c r="F43" s="34"/>
      <c r="G43" s="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"/>
      <c r="T43" s="5"/>
      <c r="U43" s="5"/>
      <c r="V43" s="5"/>
      <c r="W43" s="5"/>
    </row>
    <row r="44" spans="4:23" x14ac:dyDescent="0.2">
      <c r="D44" s="61"/>
      <c r="E44" s="34"/>
      <c r="F44" s="34"/>
      <c r="G44" s="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"/>
      <c r="T44" s="5"/>
      <c r="U44" s="5"/>
      <c r="V44" s="5"/>
      <c r="W44" s="5"/>
    </row>
    <row r="45" spans="4:23" x14ac:dyDescent="0.2">
      <c r="D45" s="61"/>
      <c r="E45" s="34"/>
      <c r="F45" s="34"/>
      <c r="G45" s="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"/>
      <c r="T45" s="5"/>
      <c r="U45" s="5"/>
      <c r="V45" s="5"/>
      <c r="W45" s="5"/>
    </row>
    <row r="46" spans="4:23" x14ac:dyDescent="0.2">
      <c r="D46" s="61"/>
      <c r="E46" s="34"/>
      <c r="F46" s="34"/>
      <c r="G46" s="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"/>
      <c r="T46" s="5"/>
      <c r="U46" s="5"/>
      <c r="V46" s="5"/>
      <c r="W46" s="5"/>
    </row>
    <row r="47" spans="4:23" x14ac:dyDescent="0.2">
      <c r="D47" s="61"/>
      <c r="E47" s="34"/>
      <c r="F47" s="34"/>
      <c r="G47" s="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"/>
      <c r="T47" s="5"/>
      <c r="U47" s="5"/>
      <c r="V47" s="5"/>
      <c r="W47" s="5"/>
    </row>
    <row r="48" spans="4:23" x14ac:dyDescent="0.2">
      <c r="D48" s="61"/>
      <c r="E48" s="34"/>
      <c r="F48" s="34"/>
      <c r="G48" s="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"/>
      <c r="T48" s="5"/>
      <c r="U48" s="5"/>
      <c r="V48" s="5"/>
      <c r="W48" s="5"/>
    </row>
    <row r="49" spans="4:23" x14ac:dyDescent="0.2">
      <c r="D49" s="61"/>
      <c r="E49" s="34"/>
      <c r="F49" s="34"/>
      <c r="G49" s="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"/>
      <c r="T49" s="5"/>
      <c r="U49" s="5"/>
      <c r="V49" s="5"/>
      <c r="W49" s="5"/>
    </row>
    <row r="50" spans="4:23" x14ac:dyDescent="0.2">
      <c r="D50" s="61"/>
      <c r="E50" s="5"/>
      <c r="F50" s="5"/>
      <c r="G50" s="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3"/>
      <c r="T50" s="5"/>
      <c r="U50" s="5"/>
      <c r="V50" s="5"/>
      <c r="W50" s="5"/>
    </row>
    <row r="51" spans="4:23" x14ac:dyDescent="0.2">
      <c r="D51" s="61"/>
      <c r="E51" s="5"/>
      <c r="F51" s="5"/>
      <c r="G51" s="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3"/>
      <c r="T51" s="5"/>
      <c r="U51" s="5"/>
      <c r="V51" s="5"/>
      <c r="W51" s="5"/>
    </row>
    <row r="52" spans="4:23" x14ac:dyDescent="0.2">
      <c r="D52" s="61"/>
      <c r="E52" s="5"/>
      <c r="F52" s="5"/>
      <c r="G52" s="3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3"/>
      <c r="T52" s="5"/>
      <c r="U52" s="5"/>
      <c r="V52" s="5"/>
      <c r="W52" s="5"/>
    </row>
    <row r="53" spans="4:23" x14ac:dyDescent="0.2">
      <c r="D53" s="61"/>
      <c r="E53" s="5"/>
      <c r="F53" s="5"/>
      <c r="G53" s="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3"/>
      <c r="T53" s="5"/>
      <c r="U53" s="5"/>
      <c r="V53" s="5"/>
      <c r="W53" s="5"/>
    </row>
    <row r="54" spans="4:23" x14ac:dyDescent="0.2">
      <c r="D54" s="61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4:23" x14ac:dyDescent="0.2">
      <c r="D55" s="61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4:23" x14ac:dyDescent="0.2">
      <c r="D56" s="6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4:23" x14ac:dyDescent="0.2">
      <c r="D57" s="61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4:23" x14ac:dyDescent="0.2">
      <c r="D58" s="61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4:23" x14ac:dyDescent="0.2">
      <c r="D59" s="61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4:23" x14ac:dyDescent="0.2">
      <c r="D60" s="61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4:23" x14ac:dyDescent="0.2">
      <c r="D61" s="61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4:23" x14ac:dyDescent="0.2">
      <c r="D62" s="61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4:23" x14ac:dyDescent="0.2">
      <c r="D63" s="61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4:23" x14ac:dyDescent="0.2">
      <c r="D64" s="61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4:23" x14ac:dyDescent="0.2">
      <c r="D65" s="61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4:23" x14ac:dyDescent="0.2">
      <c r="D66" s="61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4:23" x14ac:dyDescent="0.2">
      <c r="D67" s="61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4:23" x14ac:dyDescent="0.2">
      <c r="D68" s="61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4:23" x14ac:dyDescent="0.2">
      <c r="D69" s="61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4:23" x14ac:dyDescent="0.2">
      <c r="D70" s="61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4:23" x14ac:dyDescent="0.2">
      <c r="D71" s="61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4:23" x14ac:dyDescent="0.2">
      <c r="D72" s="61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4:23" x14ac:dyDescent="0.2">
      <c r="D73" s="61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4:23" x14ac:dyDescent="0.2">
      <c r="D74" s="61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4:23" x14ac:dyDescent="0.2">
      <c r="D75" s="61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4:23" x14ac:dyDescent="0.2">
      <c r="D76" s="61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4:23" x14ac:dyDescent="0.2">
      <c r="D77" s="61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4:23" x14ac:dyDescent="0.2">
      <c r="D78" s="61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4:23" x14ac:dyDescent="0.2">
      <c r="D79" s="61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4:23" x14ac:dyDescent="0.2">
      <c r="D80" s="61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4:23" x14ac:dyDescent="0.2">
      <c r="D81" s="61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4:23" x14ac:dyDescent="0.2">
      <c r="D82" s="61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4:23" x14ac:dyDescent="0.2">
      <c r="D83" s="6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4:23" x14ac:dyDescent="0.2">
      <c r="D84" s="6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4:23" x14ac:dyDescent="0.2">
      <c r="D85" s="61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4:23" x14ac:dyDescent="0.2">
      <c r="D86" s="61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4:23" x14ac:dyDescent="0.2">
      <c r="D87" s="6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4:23" x14ac:dyDescent="0.2">
      <c r="D88" s="61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4:23" x14ac:dyDescent="0.2">
      <c r="D89" s="61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4:23" x14ac:dyDescent="0.2">
      <c r="D90" s="61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4:23" x14ac:dyDescent="0.2">
      <c r="D91" s="6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4:23" x14ac:dyDescent="0.2">
      <c r="D92" s="61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4:23" x14ac:dyDescent="0.2">
      <c r="D93" s="61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4:23" x14ac:dyDescent="0.2">
      <c r="D94" s="6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4:23" x14ac:dyDescent="0.2">
      <c r="D95" s="61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4:23" x14ac:dyDescent="0.2">
      <c r="D96" s="61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4:23" x14ac:dyDescent="0.2">
      <c r="D97" s="61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4:23" x14ac:dyDescent="0.2">
      <c r="D98" s="61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4:23" x14ac:dyDescent="0.2">
      <c r="D99" s="61"/>
      <c r="U99" s="5"/>
      <c r="V99" s="5"/>
      <c r="W99" s="5"/>
    </row>
    <row r="100" spans="4:23" x14ac:dyDescent="0.2">
      <c r="D100" s="61"/>
    </row>
    <row r="101" spans="4:23" x14ac:dyDescent="0.2">
      <c r="D101" s="61"/>
    </row>
    <row r="102" spans="4:23" x14ac:dyDescent="0.2">
      <c r="D102" s="61"/>
    </row>
    <row r="103" spans="4:23" x14ac:dyDescent="0.2">
      <c r="D103" s="61"/>
    </row>
    <row r="104" spans="4:23" x14ac:dyDescent="0.2">
      <c r="D104" s="61"/>
    </row>
    <row r="105" spans="4:23" x14ac:dyDescent="0.2">
      <c r="D105" s="61"/>
    </row>
    <row r="106" spans="4:23" x14ac:dyDescent="0.2">
      <c r="D106" s="61"/>
    </row>
    <row r="107" spans="4:23" x14ac:dyDescent="0.2">
      <c r="D107" s="61"/>
    </row>
    <row r="108" spans="4:23" x14ac:dyDescent="0.2">
      <c r="D108" s="61"/>
    </row>
    <row r="109" spans="4:23" x14ac:dyDescent="0.2">
      <c r="D109" s="61"/>
    </row>
    <row r="110" spans="4:23" x14ac:dyDescent="0.2">
      <c r="D110" s="61"/>
    </row>
    <row r="111" spans="4:23" x14ac:dyDescent="0.2">
      <c r="D111" s="61"/>
    </row>
    <row r="112" spans="4:23" x14ac:dyDescent="0.2">
      <c r="D112" s="61"/>
    </row>
    <row r="113" spans="4:4" x14ac:dyDescent="0.2">
      <c r="D113" s="61"/>
    </row>
    <row r="114" spans="4:4" x14ac:dyDescent="0.2">
      <c r="D114" s="61"/>
    </row>
    <row r="115" spans="4:4" x14ac:dyDescent="0.2">
      <c r="D115" s="61"/>
    </row>
    <row r="116" spans="4:4" x14ac:dyDescent="0.2">
      <c r="D116" s="61"/>
    </row>
    <row r="117" spans="4:4" x14ac:dyDescent="0.2">
      <c r="D117" s="61"/>
    </row>
    <row r="118" spans="4:4" x14ac:dyDescent="0.2">
      <c r="D118" s="61"/>
    </row>
    <row r="119" spans="4:4" x14ac:dyDescent="0.2">
      <c r="D119" s="61"/>
    </row>
    <row r="120" spans="4:4" x14ac:dyDescent="0.2">
      <c r="D120" s="61"/>
    </row>
    <row r="121" spans="4:4" x14ac:dyDescent="0.2">
      <c r="D121" s="61"/>
    </row>
    <row r="122" spans="4:4" x14ac:dyDescent="0.2">
      <c r="D122" s="61"/>
    </row>
    <row r="123" spans="4:4" x14ac:dyDescent="0.2">
      <c r="D123" s="61"/>
    </row>
    <row r="124" spans="4:4" x14ac:dyDescent="0.2">
      <c r="D124" s="61"/>
    </row>
    <row r="125" spans="4:4" x14ac:dyDescent="0.2">
      <c r="D125" s="61"/>
    </row>
    <row r="126" spans="4:4" x14ac:dyDescent="0.2">
      <c r="D126" s="61"/>
    </row>
    <row r="127" spans="4:4" x14ac:dyDescent="0.2">
      <c r="D127" s="61"/>
    </row>
    <row r="128" spans="4:4" x14ac:dyDescent="0.2">
      <c r="D128" s="61"/>
    </row>
    <row r="129" spans="4:4" x14ac:dyDescent="0.2">
      <c r="D129" s="61"/>
    </row>
    <row r="130" spans="4:4" x14ac:dyDescent="0.2">
      <c r="D130" s="61"/>
    </row>
    <row r="131" spans="4:4" x14ac:dyDescent="0.2">
      <c r="D131" s="61"/>
    </row>
    <row r="132" spans="4:4" x14ac:dyDescent="0.2">
      <c r="D132" s="61"/>
    </row>
    <row r="133" spans="4:4" x14ac:dyDescent="0.2">
      <c r="D133" s="61"/>
    </row>
    <row r="134" spans="4:4" x14ac:dyDescent="0.2">
      <c r="D134" s="61"/>
    </row>
    <row r="135" spans="4:4" x14ac:dyDescent="0.2">
      <c r="D135" s="61"/>
    </row>
    <row r="136" spans="4:4" x14ac:dyDescent="0.2">
      <c r="D136" s="61"/>
    </row>
    <row r="137" spans="4:4" x14ac:dyDescent="0.2">
      <c r="D137" s="61"/>
    </row>
    <row r="138" spans="4:4" x14ac:dyDescent="0.2">
      <c r="D138" s="61"/>
    </row>
    <row r="139" spans="4:4" x14ac:dyDescent="0.2">
      <c r="D139" s="61"/>
    </row>
    <row r="140" spans="4:4" x14ac:dyDescent="0.2">
      <c r="D140" s="61"/>
    </row>
    <row r="141" spans="4:4" x14ac:dyDescent="0.2">
      <c r="D141" s="61"/>
    </row>
    <row r="142" spans="4:4" x14ac:dyDescent="0.2">
      <c r="D142" s="61"/>
    </row>
    <row r="143" spans="4:4" x14ac:dyDescent="0.2">
      <c r="D143" s="61"/>
    </row>
    <row r="144" spans="4:4" x14ac:dyDescent="0.2">
      <c r="D144" s="61"/>
    </row>
    <row r="145" spans="4:4" x14ac:dyDescent="0.2">
      <c r="D145" s="61"/>
    </row>
    <row r="146" spans="4:4" x14ac:dyDescent="0.2">
      <c r="D146" s="61"/>
    </row>
    <row r="147" spans="4:4" x14ac:dyDescent="0.2">
      <c r="D147" s="61"/>
    </row>
    <row r="148" spans="4:4" x14ac:dyDescent="0.2">
      <c r="D148" s="61"/>
    </row>
    <row r="149" spans="4:4" x14ac:dyDescent="0.2">
      <c r="D149" s="61"/>
    </row>
    <row r="150" spans="4:4" x14ac:dyDescent="0.2">
      <c r="D150" s="61"/>
    </row>
    <row r="151" spans="4:4" x14ac:dyDescent="0.2">
      <c r="D151" s="61"/>
    </row>
    <row r="152" spans="4:4" x14ac:dyDescent="0.2">
      <c r="D152" s="61"/>
    </row>
    <row r="153" spans="4:4" x14ac:dyDescent="0.2">
      <c r="D153" s="61"/>
    </row>
    <row r="154" spans="4:4" x14ac:dyDescent="0.2">
      <c r="D154" s="61"/>
    </row>
    <row r="155" spans="4:4" x14ac:dyDescent="0.2">
      <c r="D155" s="61"/>
    </row>
    <row r="156" spans="4:4" x14ac:dyDescent="0.2">
      <c r="D156" s="61"/>
    </row>
    <row r="157" spans="4:4" x14ac:dyDescent="0.2">
      <c r="D157" s="61"/>
    </row>
    <row r="158" spans="4:4" x14ac:dyDescent="0.2">
      <c r="D158" s="61"/>
    </row>
    <row r="159" spans="4:4" x14ac:dyDescent="0.2">
      <c r="D159" s="61"/>
    </row>
    <row r="160" spans="4:4" x14ac:dyDescent="0.2">
      <c r="D160" s="61"/>
    </row>
    <row r="161" spans="4:4" x14ac:dyDescent="0.2">
      <c r="D161" s="61"/>
    </row>
    <row r="162" spans="4:4" x14ac:dyDescent="0.2">
      <c r="D162" s="61"/>
    </row>
    <row r="163" spans="4:4" x14ac:dyDescent="0.2">
      <c r="D163" s="61"/>
    </row>
    <row r="164" spans="4:4" x14ac:dyDescent="0.2">
      <c r="D164" s="61"/>
    </row>
    <row r="165" spans="4:4" x14ac:dyDescent="0.2">
      <c r="D165" s="61"/>
    </row>
    <row r="166" spans="4:4" x14ac:dyDescent="0.2">
      <c r="D166" s="61"/>
    </row>
    <row r="167" spans="4:4" x14ac:dyDescent="0.2">
      <c r="D167" s="61"/>
    </row>
    <row r="168" spans="4:4" x14ac:dyDescent="0.2">
      <c r="D168" s="61"/>
    </row>
    <row r="169" spans="4:4" x14ac:dyDescent="0.2">
      <c r="D169" s="61"/>
    </row>
    <row r="170" spans="4:4" x14ac:dyDescent="0.2">
      <c r="D170" s="61"/>
    </row>
    <row r="171" spans="4:4" x14ac:dyDescent="0.2">
      <c r="D171" s="61"/>
    </row>
    <row r="172" spans="4:4" x14ac:dyDescent="0.2">
      <c r="D172" s="61"/>
    </row>
    <row r="173" spans="4:4" x14ac:dyDescent="0.2">
      <c r="D173" s="61"/>
    </row>
    <row r="174" spans="4:4" x14ac:dyDescent="0.2">
      <c r="D174" s="61"/>
    </row>
    <row r="175" spans="4:4" x14ac:dyDescent="0.2">
      <c r="D175" s="61"/>
    </row>
    <row r="176" spans="4:4" x14ac:dyDescent="0.2">
      <c r="D176" s="61"/>
    </row>
    <row r="177" spans="4:4" x14ac:dyDescent="0.2">
      <c r="D177" s="61"/>
    </row>
    <row r="178" spans="4:4" x14ac:dyDescent="0.2">
      <c r="D178" s="61"/>
    </row>
    <row r="179" spans="4:4" x14ac:dyDescent="0.2">
      <c r="D179" s="61"/>
    </row>
    <row r="180" spans="4:4" x14ac:dyDescent="0.2">
      <c r="D180" s="61"/>
    </row>
    <row r="181" spans="4:4" x14ac:dyDescent="0.2">
      <c r="D181" s="61"/>
    </row>
    <row r="182" spans="4:4" x14ac:dyDescent="0.2">
      <c r="D182" s="61"/>
    </row>
    <row r="183" spans="4:4" x14ac:dyDescent="0.2">
      <c r="D183" s="61"/>
    </row>
    <row r="184" spans="4:4" x14ac:dyDescent="0.2">
      <c r="D184" s="61"/>
    </row>
    <row r="185" spans="4:4" x14ac:dyDescent="0.2">
      <c r="D185" s="61"/>
    </row>
    <row r="186" spans="4:4" x14ac:dyDescent="0.2">
      <c r="D186" s="61"/>
    </row>
    <row r="187" spans="4:4" x14ac:dyDescent="0.2">
      <c r="D187" s="61"/>
    </row>
    <row r="188" spans="4:4" x14ac:dyDescent="0.2">
      <c r="D188" s="61"/>
    </row>
    <row r="189" spans="4:4" x14ac:dyDescent="0.2">
      <c r="D189" s="61"/>
    </row>
    <row r="190" spans="4:4" x14ac:dyDescent="0.2">
      <c r="D190" s="61"/>
    </row>
    <row r="191" spans="4:4" x14ac:dyDescent="0.2">
      <c r="D191" s="61"/>
    </row>
    <row r="192" spans="4:4" x14ac:dyDescent="0.2">
      <c r="D192" s="61"/>
    </row>
    <row r="193" spans="4:4" x14ac:dyDescent="0.2">
      <c r="D193" s="61"/>
    </row>
    <row r="194" spans="4:4" x14ac:dyDescent="0.2">
      <c r="D194" s="61"/>
    </row>
    <row r="195" spans="4:4" x14ac:dyDescent="0.2">
      <c r="D195" s="61"/>
    </row>
    <row r="196" spans="4:4" x14ac:dyDescent="0.2">
      <c r="D196" s="61"/>
    </row>
    <row r="197" spans="4:4" x14ac:dyDescent="0.2">
      <c r="D197" s="61"/>
    </row>
    <row r="198" spans="4:4" x14ac:dyDescent="0.2">
      <c r="D198" s="61"/>
    </row>
    <row r="199" spans="4:4" x14ac:dyDescent="0.2">
      <c r="D199" s="61"/>
    </row>
    <row r="200" spans="4:4" x14ac:dyDescent="0.2">
      <c r="D200" s="61"/>
    </row>
    <row r="201" spans="4:4" x14ac:dyDescent="0.2">
      <c r="D201" s="61"/>
    </row>
    <row r="202" spans="4:4" x14ac:dyDescent="0.2">
      <c r="D202" s="61"/>
    </row>
    <row r="203" spans="4:4" x14ac:dyDescent="0.2">
      <c r="D203" s="61"/>
    </row>
    <row r="204" spans="4:4" x14ac:dyDescent="0.2">
      <c r="D204" s="61"/>
    </row>
    <row r="205" spans="4:4" x14ac:dyDescent="0.2">
      <c r="D205" s="61"/>
    </row>
    <row r="206" spans="4:4" x14ac:dyDescent="0.2">
      <c r="D206" s="61"/>
    </row>
    <row r="207" spans="4:4" x14ac:dyDescent="0.2">
      <c r="D207" s="61"/>
    </row>
    <row r="208" spans="4:4" x14ac:dyDescent="0.2">
      <c r="D208" s="61"/>
    </row>
    <row r="209" spans="4:4" x14ac:dyDescent="0.2">
      <c r="D209" s="61"/>
    </row>
    <row r="210" spans="4:4" x14ac:dyDescent="0.2">
      <c r="D210" s="61"/>
    </row>
    <row r="211" spans="4:4" x14ac:dyDescent="0.2">
      <c r="D211" s="61"/>
    </row>
    <row r="212" spans="4:4" x14ac:dyDescent="0.2">
      <c r="D212" s="61"/>
    </row>
    <row r="213" spans="4:4" x14ac:dyDescent="0.2">
      <c r="D213" s="61"/>
    </row>
    <row r="214" spans="4:4" x14ac:dyDescent="0.2">
      <c r="D214" s="61"/>
    </row>
    <row r="215" spans="4:4" x14ac:dyDescent="0.2">
      <c r="D215" s="61"/>
    </row>
    <row r="216" spans="4:4" x14ac:dyDescent="0.2">
      <c r="D216" s="61"/>
    </row>
    <row r="217" spans="4:4" x14ac:dyDescent="0.2">
      <c r="D217" s="61"/>
    </row>
    <row r="218" spans="4:4" x14ac:dyDescent="0.2">
      <c r="D218" s="61"/>
    </row>
    <row r="219" spans="4:4" x14ac:dyDescent="0.2">
      <c r="D219" s="61"/>
    </row>
    <row r="220" spans="4:4" x14ac:dyDescent="0.2">
      <c r="D220" s="61"/>
    </row>
    <row r="221" spans="4:4" x14ac:dyDescent="0.2">
      <c r="D221" s="61"/>
    </row>
    <row r="222" spans="4:4" x14ac:dyDescent="0.2">
      <c r="D222" s="61"/>
    </row>
    <row r="223" spans="4:4" x14ac:dyDescent="0.2">
      <c r="D223" s="61"/>
    </row>
    <row r="224" spans="4:4" x14ac:dyDescent="0.2">
      <c r="D224" s="61"/>
    </row>
    <row r="225" spans="4:4" x14ac:dyDescent="0.2">
      <c r="D225" s="61"/>
    </row>
    <row r="226" spans="4:4" x14ac:dyDescent="0.2">
      <c r="D226" s="61"/>
    </row>
    <row r="227" spans="4:4" x14ac:dyDescent="0.2">
      <c r="D227" s="61"/>
    </row>
    <row r="228" spans="4:4" x14ac:dyDescent="0.2">
      <c r="D228" s="61"/>
    </row>
    <row r="229" spans="4:4" x14ac:dyDescent="0.2">
      <c r="D229" s="61"/>
    </row>
    <row r="230" spans="4:4" x14ac:dyDescent="0.2">
      <c r="D230" s="61"/>
    </row>
    <row r="231" spans="4:4" x14ac:dyDescent="0.2">
      <c r="D231" s="61"/>
    </row>
    <row r="232" spans="4:4" x14ac:dyDescent="0.2">
      <c r="D232" s="61"/>
    </row>
    <row r="233" spans="4:4" x14ac:dyDescent="0.2">
      <c r="D233" s="61"/>
    </row>
    <row r="234" spans="4:4" x14ac:dyDescent="0.2">
      <c r="D234" s="61"/>
    </row>
    <row r="235" spans="4:4" x14ac:dyDescent="0.2">
      <c r="D235" s="61"/>
    </row>
    <row r="236" spans="4:4" x14ac:dyDescent="0.2">
      <c r="D236" s="61"/>
    </row>
    <row r="237" spans="4:4" x14ac:dyDescent="0.2">
      <c r="D237" s="61"/>
    </row>
    <row r="238" spans="4:4" x14ac:dyDescent="0.2">
      <c r="D238" s="61"/>
    </row>
    <row r="239" spans="4:4" x14ac:dyDescent="0.2">
      <c r="D239" s="61"/>
    </row>
    <row r="240" spans="4:4" x14ac:dyDescent="0.2">
      <c r="D240" s="61"/>
    </row>
    <row r="241" spans="4:4" x14ac:dyDescent="0.2">
      <c r="D241" s="61"/>
    </row>
    <row r="242" spans="4:4" x14ac:dyDescent="0.2">
      <c r="D242" s="61"/>
    </row>
    <row r="243" spans="4:4" x14ac:dyDescent="0.2">
      <c r="D243" s="61"/>
    </row>
    <row r="244" spans="4:4" x14ac:dyDescent="0.2">
      <c r="D244" s="61"/>
    </row>
    <row r="245" spans="4:4" x14ac:dyDescent="0.2">
      <c r="D245" s="61"/>
    </row>
    <row r="246" spans="4:4" x14ac:dyDescent="0.2">
      <c r="D246" s="61"/>
    </row>
    <row r="247" spans="4:4" x14ac:dyDescent="0.2">
      <c r="D247" s="61"/>
    </row>
    <row r="248" spans="4:4" x14ac:dyDescent="0.2">
      <c r="D248" s="61"/>
    </row>
    <row r="249" spans="4:4" x14ac:dyDescent="0.2">
      <c r="D249" s="61"/>
    </row>
    <row r="250" spans="4:4" x14ac:dyDescent="0.2">
      <c r="D250" s="61"/>
    </row>
    <row r="251" spans="4:4" x14ac:dyDescent="0.2">
      <c r="D251" s="61"/>
    </row>
    <row r="252" spans="4:4" x14ac:dyDescent="0.2">
      <c r="D252" s="61"/>
    </row>
    <row r="253" spans="4:4" x14ac:dyDescent="0.2">
      <c r="D253" s="61"/>
    </row>
    <row r="254" spans="4:4" x14ac:dyDescent="0.2">
      <c r="D254" s="61"/>
    </row>
    <row r="255" spans="4:4" x14ac:dyDescent="0.2">
      <c r="D255" s="61"/>
    </row>
    <row r="256" spans="4:4" x14ac:dyDescent="0.2">
      <c r="D256" s="61"/>
    </row>
    <row r="257" spans="4:4" x14ac:dyDescent="0.2">
      <c r="D257" s="61"/>
    </row>
    <row r="258" spans="4:4" x14ac:dyDescent="0.2">
      <c r="D258" s="61"/>
    </row>
    <row r="259" spans="4:4" x14ac:dyDescent="0.2">
      <c r="D259" s="61"/>
    </row>
    <row r="260" spans="4:4" x14ac:dyDescent="0.2">
      <c r="D260" s="61"/>
    </row>
    <row r="261" spans="4:4" x14ac:dyDescent="0.2">
      <c r="D261" s="61"/>
    </row>
    <row r="262" spans="4:4" x14ac:dyDescent="0.2">
      <c r="D262" s="61"/>
    </row>
    <row r="263" spans="4:4" x14ac:dyDescent="0.2">
      <c r="D263" s="61"/>
    </row>
    <row r="264" spans="4:4" x14ac:dyDescent="0.2">
      <c r="D264" s="61"/>
    </row>
    <row r="265" spans="4:4" x14ac:dyDescent="0.2">
      <c r="D265" s="61"/>
    </row>
    <row r="266" spans="4:4" x14ac:dyDescent="0.2">
      <c r="D266" s="61"/>
    </row>
    <row r="267" spans="4:4" x14ac:dyDescent="0.2">
      <c r="D267" s="61"/>
    </row>
    <row r="268" spans="4:4" x14ac:dyDescent="0.2">
      <c r="D268" s="61"/>
    </row>
    <row r="269" spans="4:4" x14ac:dyDescent="0.2">
      <c r="D269" s="61"/>
    </row>
    <row r="270" spans="4:4" x14ac:dyDescent="0.2">
      <c r="D270" s="61"/>
    </row>
    <row r="271" spans="4:4" x14ac:dyDescent="0.2">
      <c r="D271" s="61"/>
    </row>
    <row r="272" spans="4:4" x14ac:dyDescent="0.2">
      <c r="D272" s="61"/>
    </row>
    <row r="273" spans="4:4" x14ac:dyDescent="0.2">
      <c r="D273" s="61"/>
    </row>
    <row r="274" spans="4:4" x14ac:dyDescent="0.2">
      <c r="D274" s="61"/>
    </row>
    <row r="275" spans="4:4" x14ac:dyDescent="0.2">
      <c r="D275" s="61"/>
    </row>
    <row r="276" spans="4:4" x14ac:dyDescent="0.2">
      <c r="D276" s="61"/>
    </row>
    <row r="277" spans="4:4" x14ac:dyDescent="0.2">
      <c r="D277" s="61"/>
    </row>
    <row r="278" spans="4:4" x14ac:dyDescent="0.2">
      <c r="D278" s="61"/>
    </row>
    <row r="279" spans="4:4" x14ac:dyDescent="0.2">
      <c r="D279" s="61"/>
    </row>
    <row r="280" spans="4:4" x14ac:dyDescent="0.2">
      <c r="D280" s="61"/>
    </row>
    <row r="281" spans="4:4" x14ac:dyDescent="0.2">
      <c r="D281" s="61"/>
    </row>
    <row r="282" spans="4:4" x14ac:dyDescent="0.2">
      <c r="D282" s="61"/>
    </row>
    <row r="283" spans="4:4" x14ac:dyDescent="0.2">
      <c r="D283" s="61"/>
    </row>
    <row r="284" spans="4:4" x14ac:dyDescent="0.2">
      <c r="D284" s="61"/>
    </row>
    <row r="285" spans="4:4" x14ac:dyDescent="0.2">
      <c r="D285" s="61"/>
    </row>
    <row r="286" spans="4:4" x14ac:dyDescent="0.2">
      <c r="D286" s="61"/>
    </row>
    <row r="287" spans="4:4" x14ac:dyDescent="0.2">
      <c r="D287" s="61"/>
    </row>
    <row r="288" spans="4:4" x14ac:dyDescent="0.2">
      <c r="D288" s="61"/>
    </row>
    <row r="289" spans="4:4" x14ac:dyDescent="0.2">
      <c r="D289" s="61"/>
    </row>
    <row r="290" spans="4:4" x14ac:dyDescent="0.2">
      <c r="D290" s="61"/>
    </row>
    <row r="291" spans="4:4" x14ac:dyDescent="0.2">
      <c r="D291" s="61"/>
    </row>
    <row r="292" spans="4:4" x14ac:dyDescent="0.2">
      <c r="D292" s="61"/>
    </row>
    <row r="293" spans="4:4" x14ac:dyDescent="0.2">
      <c r="D293" s="61"/>
    </row>
    <row r="294" spans="4:4" x14ac:dyDescent="0.2">
      <c r="D294" s="61"/>
    </row>
    <row r="295" spans="4:4" x14ac:dyDescent="0.2">
      <c r="D295" s="61"/>
    </row>
    <row r="296" spans="4:4" x14ac:dyDescent="0.2">
      <c r="D296" s="61"/>
    </row>
    <row r="297" spans="4:4" x14ac:dyDescent="0.2">
      <c r="D297" s="61"/>
    </row>
    <row r="298" spans="4:4" x14ac:dyDescent="0.2">
      <c r="D298" s="61"/>
    </row>
    <row r="299" spans="4:4" x14ac:dyDescent="0.2">
      <c r="D299" s="61"/>
    </row>
    <row r="300" spans="4:4" x14ac:dyDescent="0.2">
      <c r="D300" s="61"/>
    </row>
    <row r="301" spans="4:4" x14ac:dyDescent="0.2">
      <c r="D301" s="61"/>
    </row>
    <row r="302" spans="4:4" x14ac:dyDescent="0.2">
      <c r="D302" s="61"/>
    </row>
    <row r="303" spans="4:4" x14ac:dyDescent="0.2">
      <c r="D303" s="61"/>
    </row>
    <row r="304" spans="4:4" x14ac:dyDescent="0.2">
      <c r="D304" s="61"/>
    </row>
    <row r="305" spans="4:4" x14ac:dyDescent="0.2">
      <c r="D305" s="61"/>
    </row>
    <row r="306" spans="4:4" x14ac:dyDescent="0.2">
      <c r="D306" s="61"/>
    </row>
    <row r="307" spans="4:4" x14ac:dyDescent="0.2">
      <c r="D307" s="61"/>
    </row>
    <row r="308" spans="4:4" x14ac:dyDescent="0.2">
      <c r="D308" s="61"/>
    </row>
    <row r="309" spans="4:4" x14ac:dyDescent="0.2">
      <c r="D309" s="61"/>
    </row>
    <row r="310" spans="4:4" x14ac:dyDescent="0.2">
      <c r="D310" s="61"/>
    </row>
    <row r="311" spans="4:4" x14ac:dyDescent="0.2">
      <c r="D311" s="61"/>
    </row>
    <row r="312" spans="4:4" x14ac:dyDescent="0.2">
      <c r="D312" s="61"/>
    </row>
    <row r="313" spans="4:4" x14ac:dyDescent="0.2">
      <c r="D313" s="61"/>
    </row>
    <row r="314" spans="4:4" x14ac:dyDescent="0.2">
      <c r="D314" s="61"/>
    </row>
    <row r="315" spans="4:4" x14ac:dyDescent="0.2">
      <c r="D315" s="61"/>
    </row>
    <row r="316" spans="4:4" x14ac:dyDescent="0.2">
      <c r="D316" s="61"/>
    </row>
    <row r="317" spans="4:4" x14ac:dyDescent="0.2">
      <c r="D317" s="61"/>
    </row>
    <row r="318" spans="4:4" x14ac:dyDescent="0.2">
      <c r="D318" s="61"/>
    </row>
    <row r="319" spans="4:4" x14ac:dyDescent="0.2">
      <c r="D319" s="61"/>
    </row>
    <row r="320" spans="4:4" x14ac:dyDescent="0.2">
      <c r="D320" s="61"/>
    </row>
    <row r="321" spans="4:4" x14ac:dyDescent="0.2">
      <c r="D321" s="61"/>
    </row>
    <row r="322" spans="4:4" x14ac:dyDescent="0.2">
      <c r="D322" s="61"/>
    </row>
    <row r="323" spans="4:4" x14ac:dyDescent="0.2">
      <c r="D323" s="61"/>
    </row>
    <row r="324" spans="4:4" x14ac:dyDescent="0.2">
      <c r="D324" s="61"/>
    </row>
    <row r="325" spans="4:4" x14ac:dyDescent="0.2">
      <c r="D325" s="61"/>
    </row>
    <row r="326" spans="4:4" x14ac:dyDescent="0.2">
      <c r="D326" s="61"/>
    </row>
    <row r="327" spans="4:4" x14ac:dyDescent="0.2">
      <c r="D327" s="61"/>
    </row>
    <row r="328" spans="4:4" x14ac:dyDescent="0.2">
      <c r="D328" s="61"/>
    </row>
    <row r="329" spans="4:4" x14ac:dyDescent="0.2">
      <c r="D329" s="61"/>
    </row>
    <row r="330" spans="4:4" x14ac:dyDescent="0.2">
      <c r="D330" s="61"/>
    </row>
    <row r="331" spans="4:4" x14ac:dyDescent="0.2">
      <c r="D331" s="61"/>
    </row>
    <row r="332" spans="4:4" x14ac:dyDescent="0.2">
      <c r="D332" s="61"/>
    </row>
    <row r="333" spans="4:4" x14ac:dyDescent="0.2">
      <c r="D333" s="61"/>
    </row>
    <row r="334" spans="4:4" x14ac:dyDescent="0.2">
      <c r="D334" s="61"/>
    </row>
    <row r="335" spans="4:4" x14ac:dyDescent="0.2">
      <c r="D335" s="61"/>
    </row>
    <row r="336" spans="4:4" x14ac:dyDescent="0.2">
      <c r="D336" s="61"/>
    </row>
    <row r="337" spans="4:4" x14ac:dyDescent="0.2">
      <c r="D337" s="61"/>
    </row>
    <row r="338" spans="4:4" x14ac:dyDescent="0.2">
      <c r="D338" s="61"/>
    </row>
    <row r="339" spans="4:4" x14ac:dyDescent="0.2">
      <c r="D339" s="61"/>
    </row>
    <row r="340" spans="4:4" x14ac:dyDescent="0.2">
      <c r="D340" s="61"/>
    </row>
    <row r="341" spans="4:4" x14ac:dyDescent="0.2">
      <c r="D341" s="61"/>
    </row>
    <row r="342" spans="4:4" x14ac:dyDescent="0.2">
      <c r="D342" s="61"/>
    </row>
    <row r="343" spans="4:4" x14ac:dyDescent="0.2">
      <c r="D343" s="61"/>
    </row>
    <row r="344" spans="4:4" x14ac:dyDescent="0.2">
      <c r="D344" s="61"/>
    </row>
    <row r="345" spans="4:4" x14ac:dyDescent="0.2">
      <c r="D345" s="61"/>
    </row>
    <row r="346" spans="4:4" x14ac:dyDescent="0.2">
      <c r="D346" s="61"/>
    </row>
    <row r="347" spans="4:4" x14ac:dyDescent="0.2">
      <c r="D347" s="61"/>
    </row>
  </sheetData>
  <sortState ref="A11:R25">
    <sortCondition ref="A11:A25"/>
  </sortState>
  <phoneticPr fontId="5" type="noConversion"/>
  <conditionalFormatting sqref="V10:V49">
    <cfRule type="cellIs" dxfId="4" priority="2" stopIfTrue="1" operator="notEqual">
      <formula>0</formula>
    </cfRule>
  </conditionalFormatting>
  <conditionalFormatting sqref="E11:F49">
    <cfRule type="expression" dxfId="3" priority="14">
      <formula>AND(($E11+$F11)&lt;&gt;SUM($H11:$Z11),E11&gt;0)</formula>
    </cfRule>
  </conditionalFormatting>
  <printOptions gridLines="1"/>
  <pageMargins left="0.97986111111111107" right="1.179861111111111" top="0.97986111111111107" bottom="1.179861111111111" header="0.5" footer="0.5"/>
  <pageSetup paperSize="9" scale="4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BJ823"/>
  <sheetViews>
    <sheetView showOutlineSymbols="0" zoomScale="87" workbookViewId="0">
      <pane xSplit="7" ySplit="9" topLeftCell="U10" activePane="bottomRight" state="frozen"/>
      <selection pane="topRight" activeCell="G1" sqref="G1"/>
      <selection pane="bottomLeft" activeCell="A10" sqref="A10"/>
      <selection pane="bottomRight" activeCell="G4" sqref="G4:AS4"/>
    </sheetView>
  </sheetViews>
  <sheetFormatPr defaultColWidth="9.6640625" defaultRowHeight="15" x14ac:dyDescent="0.2"/>
  <cols>
    <col min="1" max="1" width="11.109375" style="2" customWidth="1"/>
    <col min="2" max="3" width="22.6640625" style="2" customWidth="1"/>
    <col min="4" max="4" width="9.6640625" style="2" customWidth="1"/>
    <col min="5" max="5" width="10.21875" style="2" customWidth="1"/>
    <col min="6" max="6" width="9.6640625" style="2" customWidth="1"/>
    <col min="7" max="7" width="1.6640625" style="2" customWidth="1"/>
    <col min="8" max="9" width="9.6640625" style="2" customWidth="1"/>
    <col min="10" max="11" width="9.6640625" style="2" hidden="1" customWidth="1"/>
    <col min="12" max="24" width="9.6640625" style="2" customWidth="1"/>
    <col min="25" max="25" width="9.6640625" style="2" hidden="1" customWidth="1"/>
    <col min="26" max="26" width="9.6640625" style="2" customWidth="1"/>
    <col min="27" max="28" width="9.6640625" style="2" hidden="1" customWidth="1"/>
    <col min="29" max="30" width="9.6640625" style="2" customWidth="1"/>
    <col min="31" max="31" width="9.6640625" style="2" hidden="1" customWidth="1"/>
    <col min="32" max="35" width="9.6640625" style="2" customWidth="1"/>
    <col min="36" max="37" width="9.6640625" style="2" hidden="1" customWidth="1"/>
    <col min="38" max="41" width="9.6640625" style="2" customWidth="1"/>
    <col min="42" max="44" width="9.6640625" style="2" hidden="1" customWidth="1"/>
    <col min="45" max="45" width="1.6640625" style="2" customWidth="1"/>
    <col min="46" max="47" width="9.6640625" style="2"/>
    <col min="48" max="48" width="10.109375" bestFit="1" customWidth="1"/>
    <col min="49" max="16384" width="9.6640625" style="2"/>
  </cols>
  <sheetData>
    <row r="1" spans="1:49" ht="15.75" x14ac:dyDescent="0.25">
      <c r="A1" s="12" t="str">
        <f>Settings!J2</f>
        <v>Stratton Audley Parish Council</v>
      </c>
      <c r="B1" s="12"/>
      <c r="C1" s="39" t="s">
        <v>22</v>
      </c>
      <c r="G1" s="3"/>
      <c r="H1" s="2" t="s">
        <v>0</v>
      </c>
      <c r="AS1" s="3"/>
    </row>
    <row r="2" spans="1:49" x14ac:dyDescent="0.2">
      <c r="A2" s="1"/>
      <c r="G2" s="3"/>
      <c r="AS2" s="3"/>
    </row>
    <row r="3" spans="1:49" ht="15.75" x14ac:dyDescent="0.25">
      <c r="A3" s="12" t="str">
        <f>Income!E3</f>
        <v>1st April 2015 to 31st March 2016</v>
      </c>
      <c r="B3"/>
      <c r="G3" s="3"/>
      <c r="AS3" s="3"/>
    </row>
    <row r="4" spans="1:49" x14ac:dyDescent="0.2">
      <c r="A4" s="1"/>
      <c r="C4" s="2" t="s">
        <v>1</v>
      </c>
      <c r="F4" s="5">
        <f>SUM(F20:F999)</f>
        <v>14682.810000000003</v>
      </c>
      <c r="G4" s="3"/>
      <c r="H4" s="5">
        <f t="shared" ref="H4:AR4" si="0">SUM(H20:H999)</f>
        <v>1931.4100000000003</v>
      </c>
      <c r="I4" s="5">
        <f t="shared" si="0"/>
        <v>255.39</v>
      </c>
      <c r="J4" s="5">
        <f t="shared" si="0"/>
        <v>0</v>
      </c>
      <c r="K4" s="5">
        <f t="shared" si="0"/>
        <v>0</v>
      </c>
      <c r="L4" s="5">
        <f t="shared" si="0"/>
        <v>0</v>
      </c>
      <c r="M4" s="5">
        <f t="shared" si="0"/>
        <v>90</v>
      </c>
      <c r="N4" s="5">
        <f t="shared" si="0"/>
        <v>106.08</v>
      </c>
      <c r="O4" s="5">
        <f t="shared" si="0"/>
        <v>220</v>
      </c>
      <c r="P4" s="5">
        <f t="shared" si="0"/>
        <v>395.82</v>
      </c>
      <c r="Q4" s="5">
        <f t="shared" si="0"/>
        <v>200</v>
      </c>
      <c r="R4" s="5">
        <f t="shared" si="0"/>
        <v>35</v>
      </c>
      <c r="S4" s="5">
        <f t="shared" si="0"/>
        <v>51.3</v>
      </c>
      <c r="T4" s="5">
        <f t="shared" si="0"/>
        <v>343.57</v>
      </c>
      <c r="U4" s="5">
        <f t="shared" si="0"/>
        <v>149.88999999999999</v>
      </c>
      <c r="V4" s="5">
        <f t="shared" si="0"/>
        <v>1695</v>
      </c>
      <c r="W4" s="5">
        <f t="shared" si="0"/>
        <v>349.21000000000004</v>
      </c>
      <c r="X4" s="5">
        <f t="shared" si="0"/>
        <v>600</v>
      </c>
      <c r="Y4" s="5">
        <f t="shared" si="0"/>
        <v>0</v>
      </c>
      <c r="Z4" s="5">
        <f t="shared" si="0"/>
        <v>477.5</v>
      </c>
      <c r="AA4" s="5">
        <f t="shared" si="0"/>
        <v>0</v>
      </c>
      <c r="AB4" s="5">
        <f t="shared" si="0"/>
        <v>0</v>
      </c>
      <c r="AC4" s="5">
        <f t="shared" si="0"/>
        <v>0</v>
      </c>
      <c r="AD4" s="5">
        <f t="shared" si="0"/>
        <v>799.98</v>
      </c>
      <c r="AE4" s="5">
        <f t="shared" si="0"/>
        <v>0</v>
      </c>
      <c r="AF4" s="5">
        <f t="shared" si="0"/>
        <v>450</v>
      </c>
      <c r="AG4" s="5">
        <f t="shared" si="0"/>
        <v>156.17000000000002</v>
      </c>
      <c r="AH4" s="5">
        <f t="shared" si="0"/>
        <v>579.79</v>
      </c>
      <c r="AI4" s="5">
        <f t="shared" si="0"/>
        <v>0</v>
      </c>
      <c r="AJ4" s="5">
        <f t="shared" si="0"/>
        <v>0</v>
      </c>
      <c r="AK4" s="5">
        <f t="shared" si="0"/>
        <v>0</v>
      </c>
      <c r="AL4" s="5">
        <f t="shared" si="0"/>
        <v>297.04000000000002</v>
      </c>
      <c r="AM4" s="5">
        <f t="shared" si="0"/>
        <v>0</v>
      </c>
      <c r="AN4" s="5">
        <f t="shared" si="0"/>
        <v>1890</v>
      </c>
      <c r="AO4" s="5">
        <f t="shared" si="0"/>
        <v>2795</v>
      </c>
      <c r="AP4" s="5">
        <f t="shared" si="0"/>
        <v>0</v>
      </c>
      <c r="AQ4" s="5">
        <f t="shared" si="0"/>
        <v>0</v>
      </c>
      <c r="AR4" s="5">
        <f t="shared" si="0"/>
        <v>0</v>
      </c>
      <c r="AS4" s="3"/>
      <c r="AT4" s="5">
        <f>SUM(AT20:AT999)</f>
        <v>814.66</v>
      </c>
    </row>
    <row r="5" spans="1:49" x14ac:dyDescent="0.2">
      <c r="A5" s="1"/>
      <c r="F5" s="5">
        <f>H5+L5</f>
        <v>14682.810000000001</v>
      </c>
      <c r="G5" s="3"/>
      <c r="H5" s="5">
        <f>SUM(H4:AS4)</f>
        <v>13868.150000000001</v>
      </c>
      <c r="I5" s="11" t="s">
        <v>16</v>
      </c>
      <c r="L5" s="5">
        <f>AT4</f>
        <v>814.66</v>
      </c>
      <c r="O5" s="5"/>
      <c r="Q5" s="5"/>
      <c r="R5" s="5"/>
      <c r="S5" s="5"/>
      <c r="U5" s="5"/>
      <c r="AS5" s="3"/>
      <c r="AT5" s="5"/>
    </row>
    <row r="6" spans="1:49" ht="12.95" customHeight="1" x14ac:dyDescent="0.2">
      <c r="A6" s="6"/>
      <c r="B6" s="7"/>
      <c r="C6" s="7"/>
      <c r="D6" s="7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9" x14ac:dyDescent="0.2">
      <c r="A7" s="1"/>
      <c r="E7" s="39"/>
      <c r="F7" s="10"/>
      <c r="G7" s="3"/>
      <c r="H7" s="71" t="s">
        <v>199</v>
      </c>
      <c r="J7" s="39"/>
      <c r="K7" s="39"/>
      <c r="L7" s="71" t="s">
        <v>224</v>
      </c>
      <c r="N7" s="71" t="s">
        <v>225</v>
      </c>
      <c r="O7"/>
      <c r="Q7" s="71" t="s">
        <v>112</v>
      </c>
      <c r="S7" s="39"/>
      <c r="V7" s="72" t="s">
        <v>208</v>
      </c>
      <c r="W7"/>
      <c r="X7"/>
      <c r="Y7"/>
      <c r="Z7" s="72" t="s">
        <v>37</v>
      </c>
      <c r="AA7"/>
      <c r="AB7"/>
      <c r="AC7"/>
      <c r="AD7"/>
      <c r="AE7"/>
      <c r="AF7" s="72" t="s">
        <v>213</v>
      </c>
      <c r="AG7" s="72" t="s">
        <v>173</v>
      </c>
      <c r="AH7" s="72" t="s">
        <v>215</v>
      </c>
      <c r="AI7"/>
      <c r="AJ7"/>
      <c r="AK7"/>
      <c r="AL7" s="72" t="s">
        <v>28</v>
      </c>
      <c r="AM7" s="72" t="s">
        <v>216</v>
      </c>
      <c r="AN7"/>
      <c r="AO7"/>
      <c r="AP7"/>
      <c r="AQ7"/>
      <c r="AR7"/>
      <c r="AS7" s="3"/>
      <c r="AV7" s="39"/>
    </row>
    <row r="8" spans="1:49" s="64" customFormat="1" ht="30" x14ac:dyDescent="0.2">
      <c r="A8" s="73" t="s">
        <v>4</v>
      </c>
      <c r="B8" s="74" t="s">
        <v>17</v>
      </c>
      <c r="C8" s="74" t="s">
        <v>6</v>
      </c>
      <c r="D8" s="64" t="s">
        <v>179</v>
      </c>
      <c r="E8" s="65" t="s">
        <v>180</v>
      </c>
      <c r="F8" s="66" t="s">
        <v>47</v>
      </c>
      <c r="G8" s="75"/>
      <c r="H8" s="76" t="s">
        <v>200</v>
      </c>
      <c r="I8" s="76" t="s">
        <v>201</v>
      </c>
      <c r="J8" s="80" t="s">
        <v>202</v>
      </c>
      <c r="K8" s="80" t="s">
        <v>203</v>
      </c>
      <c r="L8" s="76" t="s">
        <v>111</v>
      </c>
      <c r="M8" s="76" t="s">
        <v>178</v>
      </c>
      <c r="N8" s="76" t="s">
        <v>219</v>
      </c>
      <c r="O8" s="76" t="s">
        <v>207</v>
      </c>
      <c r="P8" s="76" t="s">
        <v>20</v>
      </c>
      <c r="Q8" s="76" t="s">
        <v>151</v>
      </c>
      <c r="R8" s="76" t="s">
        <v>204</v>
      </c>
      <c r="S8" s="76" t="s">
        <v>205</v>
      </c>
      <c r="T8" s="76" t="s">
        <v>218</v>
      </c>
      <c r="U8" s="76" t="s">
        <v>206</v>
      </c>
      <c r="V8" s="76" t="s">
        <v>209</v>
      </c>
      <c r="W8" s="76" t="s">
        <v>210</v>
      </c>
      <c r="X8" s="76" t="s">
        <v>246</v>
      </c>
      <c r="Y8" s="80" t="s">
        <v>211</v>
      </c>
      <c r="Z8" s="76" t="s">
        <v>220</v>
      </c>
      <c r="AA8" s="80" t="s">
        <v>233</v>
      </c>
      <c r="AB8" s="76"/>
      <c r="AC8" s="81" t="s">
        <v>212</v>
      </c>
      <c r="AD8" t="s">
        <v>211</v>
      </c>
      <c r="AE8" s="80" t="s">
        <v>234</v>
      </c>
      <c r="AF8" s="76" t="s">
        <v>214</v>
      </c>
      <c r="AG8" s="76" t="s">
        <v>173</v>
      </c>
      <c r="AH8" s="76" t="s">
        <v>134</v>
      </c>
      <c r="AI8" s="76" t="s">
        <v>221</v>
      </c>
      <c r="AJ8" s="76" t="s">
        <v>232</v>
      </c>
      <c r="AK8" s="76"/>
      <c r="AL8" s="76" t="s">
        <v>222</v>
      </c>
      <c r="AM8" s="81" t="s">
        <v>217</v>
      </c>
      <c r="AN8" s="76" t="s">
        <v>273</v>
      </c>
      <c r="AO8" s="76" t="s">
        <v>247</v>
      </c>
      <c r="AP8" s="76"/>
      <c r="AQ8" s="76"/>
      <c r="AR8" s="76"/>
      <c r="AS8" s="75"/>
      <c r="AT8" s="64" t="s">
        <v>21</v>
      </c>
      <c r="AV8" s="64" t="s">
        <v>181</v>
      </c>
    </row>
    <row r="9" spans="1:49" ht="12.95" customHeight="1" x14ac:dyDescent="0.2">
      <c r="A9" s="6"/>
      <c r="B9" s="7"/>
      <c r="C9" s="7"/>
      <c r="D9" s="7"/>
      <c r="E9" s="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9" ht="15.75" x14ac:dyDescent="0.25">
      <c r="A10" s="1"/>
      <c r="C10" s="12" t="s">
        <v>124</v>
      </c>
      <c r="E10" s="61"/>
      <c r="F10" s="5"/>
      <c r="G10" s="35" t="str">
        <f>IF(SUM(H10:AT10)-F10=0,"","x")</f>
        <v/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3"/>
      <c r="AT10" s="5"/>
      <c r="AW10" s="5"/>
    </row>
    <row r="11" spans="1:49" x14ac:dyDescent="0.2">
      <c r="A11" s="1"/>
      <c r="B11"/>
      <c r="C11"/>
      <c r="E11" s="61"/>
      <c r="F11" s="34"/>
      <c r="G11" s="3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3"/>
      <c r="AT11" s="5"/>
      <c r="AW11" s="5"/>
    </row>
    <row r="12" spans="1:49" x14ac:dyDescent="0.2">
      <c r="A12" s="1"/>
      <c r="B12" s="30"/>
      <c r="C12" s="30"/>
      <c r="D12" s="4"/>
      <c r="E12" s="61"/>
      <c r="F12" s="34"/>
      <c r="G12" s="3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3"/>
      <c r="AT12" s="5"/>
      <c r="AW12" s="5"/>
    </row>
    <row r="13" spans="1:49" x14ac:dyDescent="0.2">
      <c r="A13" s="1"/>
      <c r="B13" s="30"/>
      <c r="C13" s="30"/>
      <c r="D13" s="4"/>
      <c r="E13" s="61"/>
      <c r="F13" s="34"/>
      <c r="G13" s="35"/>
      <c r="H13" s="5"/>
      <c r="I13"/>
      <c r="J13"/>
      <c r="K13"/>
      <c r="L13"/>
      <c r="P13"/>
      <c r="AE13" s="5"/>
      <c r="AG13" s="5"/>
      <c r="AR13" s="5"/>
      <c r="AS13" s="3"/>
      <c r="AW13" s="5"/>
    </row>
    <row r="14" spans="1:49" x14ac:dyDescent="0.2">
      <c r="A14" s="33"/>
      <c r="B14" s="30"/>
      <c r="C14" s="30"/>
      <c r="D14" s="42"/>
      <c r="E14" s="61"/>
      <c r="F14" s="34"/>
      <c r="G14" s="35"/>
      <c r="H14" s="5"/>
      <c r="I14" s="5"/>
      <c r="J14" s="5"/>
      <c r="K14" s="5"/>
      <c r="L14" s="5"/>
      <c r="M14" s="5"/>
      <c r="N14" s="5"/>
      <c r="O14" s="5"/>
      <c r="Q14" s="5"/>
      <c r="R14" s="5"/>
      <c r="S14" s="5"/>
      <c r="T14" s="5"/>
      <c r="U14" s="5"/>
      <c r="AS14" s="3"/>
      <c r="AW14" s="5"/>
    </row>
    <row r="15" spans="1:49" x14ac:dyDescent="0.2">
      <c r="A15" s="1"/>
      <c r="D15" s="4"/>
      <c r="E15" s="61"/>
      <c r="F15" s="34"/>
      <c r="G15" s="35" t="s">
        <v>95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3"/>
      <c r="AT15" s="5"/>
      <c r="AW15" s="5"/>
    </row>
    <row r="16" spans="1:49" x14ac:dyDescent="0.2">
      <c r="A16" s="1"/>
      <c r="D16" s="4"/>
      <c r="E16" s="61"/>
      <c r="F16" s="34"/>
      <c r="G16" s="35" t="s">
        <v>95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3"/>
      <c r="AT16" s="5"/>
      <c r="AW16" s="5"/>
    </row>
    <row r="17" spans="1:49" x14ac:dyDescent="0.2">
      <c r="A17" s="1"/>
      <c r="C17" s="30"/>
      <c r="D17" s="4"/>
      <c r="E17" s="61"/>
      <c r="F17" s="34"/>
      <c r="G17" s="35" t="s">
        <v>95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3"/>
      <c r="AT17" s="5"/>
      <c r="AW17" s="5"/>
    </row>
    <row r="18" spans="1:49" x14ac:dyDescent="0.2">
      <c r="A18" s="33"/>
      <c r="B18" s="42"/>
      <c r="C18" s="30"/>
      <c r="D18" s="4"/>
      <c r="E18" s="61"/>
      <c r="F18" s="34"/>
      <c r="G18" s="35" t="s">
        <v>95</v>
      </c>
      <c r="H18" s="42"/>
      <c r="I18" s="4"/>
      <c r="J18" s="4"/>
      <c r="K18" s="4"/>
      <c r="L18" s="4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3"/>
      <c r="AT18" s="5"/>
      <c r="AU18" s="32"/>
      <c r="AW18" s="5"/>
    </row>
    <row r="19" spans="1:49" ht="15.75" x14ac:dyDescent="0.25">
      <c r="C19" s="12" t="s">
        <v>23</v>
      </c>
      <c r="E19" s="61"/>
      <c r="F19" s="34"/>
      <c r="G19" s="35" t="s">
        <v>95</v>
      </c>
      <c r="H19" s="30"/>
      <c r="I19" s="4"/>
      <c r="J19" s="4"/>
      <c r="K19" s="4"/>
      <c r="L19" s="4"/>
      <c r="M19" s="4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3"/>
      <c r="AT19" s="5"/>
      <c r="AU19" s="32"/>
      <c r="AW19" s="5"/>
    </row>
    <row r="20" spans="1:49" x14ac:dyDescent="0.2">
      <c r="E20" s="61"/>
      <c r="F20" s="34"/>
      <c r="G20" s="35" t="s">
        <v>95</v>
      </c>
      <c r="P20" s="5"/>
      <c r="T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3"/>
      <c r="AT20" s="5"/>
      <c r="AU20" s="32"/>
      <c r="AW20" s="5"/>
    </row>
    <row r="21" spans="1:49" x14ac:dyDescent="0.2">
      <c r="A21" s="1">
        <v>42101</v>
      </c>
      <c r="B21" s="42" t="s">
        <v>102</v>
      </c>
      <c r="C21" s="42" t="s">
        <v>129</v>
      </c>
      <c r="D21" s="4">
        <v>500101</v>
      </c>
      <c r="E21" s="61">
        <v>42117</v>
      </c>
      <c r="F21" s="34">
        <v>130.76</v>
      </c>
      <c r="G21" s="3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>
        <v>108.97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3"/>
      <c r="AT21" s="5">
        <v>21.79</v>
      </c>
      <c r="AU21" s="32"/>
      <c r="AW21" s="5"/>
    </row>
    <row r="22" spans="1:49" x14ac:dyDescent="0.2">
      <c r="A22" s="1">
        <v>42101</v>
      </c>
      <c r="B22" s="42" t="s">
        <v>127</v>
      </c>
      <c r="C22" s="42" t="s">
        <v>128</v>
      </c>
      <c r="D22" s="4">
        <v>500104</v>
      </c>
      <c r="E22" s="61">
        <v>42111</v>
      </c>
      <c r="F22" s="34">
        <v>20</v>
      </c>
      <c r="G22" s="35"/>
      <c r="H22" s="5"/>
      <c r="I22" s="5"/>
      <c r="J22" s="5"/>
      <c r="K22" s="5"/>
      <c r="L22" s="5"/>
      <c r="M22" s="5"/>
      <c r="N22" s="5"/>
      <c r="O22" s="5">
        <v>20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3"/>
      <c r="AT22" s="5"/>
      <c r="AU22" s="32"/>
      <c r="AW22" s="5"/>
    </row>
    <row r="23" spans="1:49" x14ac:dyDescent="0.2">
      <c r="A23" s="1">
        <v>42101</v>
      </c>
      <c r="B23" s="42" t="s">
        <v>104</v>
      </c>
      <c r="C23" s="42" t="s">
        <v>130</v>
      </c>
      <c r="D23" s="4">
        <v>500105</v>
      </c>
      <c r="E23" s="61">
        <v>42122</v>
      </c>
      <c r="F23" s="34">
        <v>133.07</v>
      </c>
      <c r="G23" s="3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110.89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3"/>
      <c r="AT23" s="5">
        <v>22.18</v>
      </c>
      <c r="AU23" s="32"/>
      <c r="AW23" s="5"/>
    </row>
    <row r="24" spans="1:49" x14ac:dyDescent="0.2">
      <c r="A24" s="1">
        <v>42101</v>
      </c>
      <c r="B24" s="42" t="s">
        <v>131</v>
      </c>
      <c r="C24" s="42" t="s">
        <v>130</v>
      </c>
      <c r="D24" s="4">
        <v>500106</v>
      </c>
      <c r="E24" s="61">
        <v>42125</v>
      </c>
      <c r="F24" s="34">
        <v>50</v>
      </c>
      <c r="G24" s="3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>
        <v>50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3"/>
      <c r="AT24" s="5"/>
      <c r="AU24" s="32"/>
      <c r="AW24" s="5"/>
    </row>
    <row r="25" spans="1:49" x14ac:dyDescent="0.2">
      <c r="A25" s="1">
        <v>42101</v>
      </c>
      <c r="B25" s="42" t="s">
        <v>132</v>
      </c>
      <c r="C25" s="42" t="s">
        <v>130</v>
      </c>
      <c r="D25" s="4">
        <v>500107</v>
      </c>
      <c r="E25" s="61">
        <v>42118</v>
      </c>
      <c r="F25" s="34">
        <v>42.68</v>
      </c>
      <c r="G25" s="3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>
        <v>42.68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3"/>
      <c r="AT25" s="5"/>
      <c r="AU25" s="32"/>
      <c r="AW25" s="5"/>
    </row>
    <row r="26" spans="1:49" x14ac:dyDescent="0.2">
      <c r="A26" s="1">
        <v>42101</v>
      </c>
      <c r="B26" s="42" t="s">
        <v>133</v>
      </c>
      <c r="C26" s="42" t="s">
        <v>134</v>
      </c>
      <c r="D26" s="4">
        <v>500108</v>
      </c>
      <c r="E26" s="61">
        <v>42117</v>
      </c>
      <c r="F26" s="34">
        <v>192</v>
      </c>
      <c r="G26" s="3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>
        <v>160</v>
      </c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3"/>
      <c r="AT26" s="5">
        <v>32</v>
      </c>
      <c r="AU26" s="32"/>
      <c r="AW26" s="5"/>
    </row>
    <row r="27" spans="1:49" x14ac:dyDescent="0.2">
      <c r="A27" s="1">
        <v>42101</v>
      </c>
      <c r="B27" s="42" t="s">
        <v>135</v>
      </c>
      <c r="C27" s="42" t="s">
        <v>136</v>
      </c>
      <c r="D27" s="4">
        <v>500110</v>
      </c>
      <c r="E27" s="61">
        <v>42121</v>
      </c>
      <c r="F27" s="34">
        <v>180</v>
      </c>
      <c r="G27" s="3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>
        <v>150</v>
      </c>
      <c r="W27" s="5"/>
      <c r="X27" s="5"/>
      <c r="Y27" s="5"/>
      <c r="Z27" s="5">
        <v>30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3"/>
      <c r="AT27" s="5"/>
      <c r="AU27" s="32"/>
      <c r="AW27" s="5"/>
    </row>
    <row r="28" spans="1:49" x14ac:dyDescent="0.2">
      <c r="A28" s="1">
        <v>42103</v>
      </c>
      <c r="B28" s="42" t="s">
        <v>140</v>
      </c>
      <c r="C28" s="42" t="s">
        <v>141</v>
      </c>
      <c r="D28" s="42" t="s">
        <v>142</v>
      </c>
      <c r="E28" s="61">
        <v>42103</v>
      </c>
      <c r="F28" s="34">
        <v>152.88</v>
      </c>
      <c r="G28" s="35" t="s">
        <v>95</v>
      </c>
      <c r="H28" s="5">
        <v>152.88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3"/>
      <c r="AT28" s="5"/>
      <c r="AU28" s="32"/>
      <c r="AW28" s="5"/>
    </row>
    <row r="29" spans="1:49" x14ac:dyDescent="0.2">
      <c r="A29" s="1">
        <v>42129</v>
      </c>
      <c r="B29" s="42" t="s">
        <v>127</v>
      </c>
      <c r="C29" s="42" t="s">
        <v>128</v>
      </c>
      <c r="D29" s="4">
        <v>500111</v>
      </c>
      <c r="E29" s="61">
        <v>42136</v>
      </c>
      <c r="F29" s="34">
        <v>20</v>
      </c>
      <c r="G29" s="35"/>
      <c r="H29" s="5"/>
      <c r="I29" s="5"/>
      <c r="J29" s="5"/>
      <c r="K29" s="5"/>
      <c r="L29" s="5"/>
      <c r="M29" s="5"/>
      <c r="N29" s="5"/>
      <c r="O29" s="5">
        <v>20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3"/>
      <c r="AT29" s="5"/>
      <c r="AU29" s="32"/>
      <c r="AW29" s="5"/>
    </row>
    <row r="30" spans="1:49" x14ac:dyDescent="0.2">
      <c r="A30" s="1">
        <v>42129</v>
      </c>
      <c r="B30" s="42" t="s">
        <v>137</v>
      </c>
      <c r="C30" s="42" t="s">
        <v>20</v>
      </c>
      <c r="D30" s="4">
        <v>500112</v>
      </c>
      <c r="E30" s="61">
        <v>42136</v>
      </c>
      <c r="F30" s="34">
        <v>395.82</v>
      </c>
      <c r="G30" s="35"/>
      <c r="H30" s="5"/>
      <c r="I30" s="5"/>
      <c r="J30" s="5"/>
      <c r="K30" s="5"/>
      <c r="L30" s="5"/>
      <c r="M30" s="5"/>
      <c r="N30" s="5"/>
      <c r="O30" s="5"/>
      <c r="P30" s="5">
        <v>395.82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3"/>
      <c r="AT30" s="5"/>
      <c r="AU30" s="32"/>
      <c r="AW30" s="5"/>
    </row>
    <row r="31" spans="1:49" x14ac:dyDescent="0.2">
      <c r="A31" s="1">
        <v>42129</v>
      </c>
      <c r="B31" s="42" t="s">
        <v>135</v>
      </c>
      <c r="C31" s="42" t="s">
        <v>136</v>
      </c>
      <c r="D31" s="4">
        <v>500113</v>
      </c>
      <c r="E31" s="61">
        <v>42138</v>
      </c>
      <c r="F31" s="34">
        <v>255</v>
      </c>
      <c r="G31" s="3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>
        <v>195</v>
      </c>
      <c r="W31" s="5"/>
      <c r="X31" s="5"/>
      <c r="Y31" s="5"/>
      <c r="Z31" s="5">
        <v>30</v>
      </c>
      <c r="AA31" s="5"/>
      <c r="AB31" s="5"/>
      <c r="AC31" s="5"/>
      <c r="AD31" s="5">
        <v>30</v>
      </c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3"/>
      <c r="AT31" s="5"/>
      <c r="AU31" s="32"/>
      <c r="AW31" s="5"/>
    </row>
    <row r="32" spans="1:49" x14ac:dyDescent="0.2">
      <c r="A32" s="1">
        <v>42135</v>
      </c>
      <c r="B32" s="42" t="s">
        <v>140</v>
      </c>
      <c r="C32" s="42" t="s">
        <v>141</v>
      </c>
      <c r="D32" s="42" t="s">
        <v>142</v>
      </c>
      <c r="E32" s="61">
        <v>42135</v>
      </c>
      <c r="F32" s="34">
        <v>152.88</v>
      </c>
      <c r="G32" s="35"/>
      <c r="H32" s="5">
        <v>152.88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3"/>
      <c r="AT32" s="5"/>
      <c r="AU32" s="32"/>
      <c r="AW32" s="5"/>
    </row>
    <row r="33" spans="1:49" x14ac:dyDescent="0.2">
      <c r="A33" s="1">
        <v>42157</v>
      </c>
      <c r="B33" s="30"/>
      <c r="C33" s="42" t="s">
        <v>138</v>
      </c>
      <c r="D33" s="42">
        <v>500114</v>
      </c>
      <c r="E33" s="61">
        <v>42174</v>
      </c>
      <c r="F33" s="34">
        <v>78</v>
      </c>
      <c r="G33" s="3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>
        <v>65</v>
      </c>
      <c r="AM33" s="5"/>
      <c r="AN33" s="5"/>
      <c r="AO33" s="5"/>
      <c r="AP33" s="5"/>
      <c r="AQ33" s="5"/>
      <c r="AR33" s="5"/>
      <c r="AS33" s="3"/>
      <c r="AT33" s="5">
        <v>13</v>
      </c>
      <c r="AU33" s="32"/>
      <c r="AW33" s="5"/>
    </row>
    <row r="34" spans="1:49" x14ac:dyDescent="0.2">
      <c r="A34" s="1">
        <v>42157</v>
      </c>
      <c r="B34" s="42" t="s">
        <v>140</v>
      </c>
      <c r="C34" s="42" t="s">
        <v>141</v>
      </c>
      <c r="D34" s="42" t="s">
        <v>142</v>
      </c>
      <c r="E34" s="61">
        <v>42157</v>
      </c>
      <c r="F34" s="34">
        <v>123.29</v>
      </c>
      <c r="G34" s="35"/>
      <c r="H34" s="5">
        <v>123.29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3"/>
      <c r="AT34" s="5"/>
      <c r="AU34" s="61"/>
      <c r="AW34" s="5"/>
    </row>
    <row r="35" spans="1:49" x14ac:dyDescent="0.2">
      <c r="A35" s="1">
        <v>42221</v>
      </c>
      <c r="B35" s="42" t="s">
        <v>135</v>
      </c>
      <c r="C35" s="42" t="s">
        <v>136</v>
      </c>
      <c r="D35" s="56">
        <v>500151</v>
      </c>
      <c r="E35" s="61" t="s">
        <v>158</v>
      </c>
      <c r="F35" s="34"/>
      <c r="G35" s="3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3"/>
      <c r="AT35" s="5"/>
      <c r="AU35" s="61"/>
      <c r="AW35" s="5"/>
    </row>
    <row r="36" spans="1:49" x14ac:dyDescent="0.2">
      <c r="A36" s="1">
        <v>42221</v>
      </c>
      <c r="B36" s="42" t="s">
        <v>144</v>
      </c>
      <c r="C36" s="42" t="s">
        <v>145</v>
      </c>
      <c r="D36" s="56">
        <v>500152</v>
      </c>
      <c r="E36" s="61">
        <v>42228</v>
      </c>
      <c r="F36" s="34">
        <v>61.56</v>
      </c>
      <c r="G36" s="3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v>51.3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3"/>
      <c r="AT36" s="5">
        <v>10.26</v>
      </c>
      <c r="AU36" s="61"/>
      <c r="AW36" s="5"/>
    </row>
    <row r="37" spans="1:49" x14ac:dyDescent="0.2">
      <c r="A37" s="1">
        <v>42221</v>
      </c>
      <c r="B37" s="42" t="s">
        <v>146</v>
      </c>
      <c r="C37" s="42" t="s">
        <v>147</v>
      </c>
      <c r="D37" s="56">
        <v>500153</v>
      </c>
      <c r="E37" s="61">
        <v>42235</v>
      </c>
      <c r="F37" s="34">
        <v>106.08</v>
      </c>
      <c r="G37" s="35"/>
      <c r="H37" s="5"/>
      <c r="I37" s="5"/>
      <c r="J37" s="5"/>
      <c r="K37" s="5"/>
      <c r="L37" s="5"/>
      <c r="M37" s="5"/>
      <c r="N37" s="5">
        <v>106.08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3"/>
      <c r="AT37" s="5"/>
      <c r="AU37" s="61"/>
      <c r="AW37" s="5"/>
    </row>
    <row r="38" spans="1:49" x14ac:dyDescent="0.2">
      <c r="A38" s="1">
        <v>42221</v>
      </c>
      <c r="B38" s="42" t="s">
        <v>148</v>
      </c>
      <c r="C38" s="42" t="s">
        <v>149</v>
      </c>
      <c r="D38" s="56">
        <v>500154</v>
      </c>
      <c r="E38" s="61">
        <v>42233</v>
      </c>
      <c r="F38" s="34">
        <v>84.67</v>
      </c>
      <c r="G38" s="3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>
        <v>84.67</v>
      </c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3"/>
      <c r="AT38" s="5"/>
      <c r="AU38" s="61"/>
      <c r="AW38" s="5"/>
    </row>
    <row r="39" spans="1:49" x14ac:dyDescent="0.2">
      <c r="A39" s="1">
        <v>42221</v>
      </c>
      <c r="B39" s="42" t="s">
        <v>133</v>
      </c>
      <c r="C39" s="42" t="s">
        <v>134</v>
      </c>
      <c r="D39" s="56">
        <v>500155</v>
      </c>
      <c r="E39" s="61" t="s">
        <v>158</v>
      </c>
      <c r="F39" s="34"/>
      <c r="G39" s="35"/>
      <c r="H39" s="5"/>
      <c r="I39" s="5"/>
      <c r="J39" s="5"/>
      <c r="K39" s="5"/>
      <c r="L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3"/>
      <c r="AT39" s="5"/>
      <c r="AU39" s="61"/>
      <c r="AW39" s="5"/>
    </row>
    <row r="40" spans="1:49" x14ac:dyDescent="0.2">
      <c r="A40" s="1">
        <v>42221</v>
      </c>
      <c r="B40" s="42" t="s">
        <v>150</v>
      </c>
      <c r="C40" s="42" t="s">
        <v>151</v>
      </c>
      <c r="D40" s="56">
        <v>500156</v>
      </c>
      <c r="E40" s="61">
        <v>42229</v>
      </c>
      <c r="F40" s="34">
        <v>120</v>
      </c>
      <c r="G40" s="35"/>
      <c r="H40" s="5"/>
      <c r="I40" s="5"/>
      <c r="J40" s="5"/>
      <c r="K40" s="5"/>
      <c r="L40" s="5"/>
      <c r="N40" s="5"/>
      <c r="O40" s="5"/>
      <c r="P40" s="5"/>
      <c r="Q40" s="5"/>
      <c r="R40" s="5"/>
      <c r="S40" s="5"/>
      <c r="T40" s="5">
        <v>100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3"/>
      <c r="AT40" s="5">
        <v>20</v>
      </c>
      <c r="AU40" s="61"/>
      <c r="AW40" s="5"/>
    </row>
    <row r="41" spans="1:49" x14ac:dyDescent="0.2">
      <c r="A41" s="1">
        <v>42221</v>
      </c>
      <c r="B41" s="42" t="s">
        <v>140</v>
      </c>
      <c r="C41" s="42" t="s">
        <v>19</v>
      </c>
      <c r="D41" s="56">
        <v>500157</v>
      </c>
      <c r="E41" s="61">
        <v>42229</v>
      </c>
      <c r="F41" s="34">
        <v>109.03</v>
      </c>
      <c r="G41" s="35"/>
      <c r="H41" s="5"/>
      <c r="I41" s="5">
        <v>109.03</v>
      </c>
      <c r="J41" s="5"/>
      <c r="K41" s="5"/>
      <c r="L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3"/>
      <c r="AT41" s="5"/>
      <c r="AU41" s="61"/>
      <c r="AW41" s="5"/>
    </row>
    <row r="42" spans="1:49" x14ac:dyDescent="0.2">
      <c r="A42" s="1">
        <v>42221</v>
      </c>
      <c r="B42" s="42" t="s">
        <v>125</v>
      </c>
      <c r="C42" s="42" t="s">
        <v>152</v>
      </c>
      <c r="D42" s="56">
        <v>500158</v>
      </c>
      <c r="E42" s="61">
        <v>42228</v>
      </c>
      <c r="F42" s="34">
        <v>37.4</v>
      </c>
      <c r="G42" s="35"/>
      <c r="H42" s="5">
        <v>37.4</v>
      </c>
      <c r="I42" s="5"/>
      <c r="J42" s="5"/>
      <c r="K42" s="5"/>
      <c r="L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3"/>
      <c r="AT42" s="5"/>
      <c r="AU42" s="61"/>
      <c r="AW42" s="5"/>
    </row>
    <row r="43" spans="1:49" x14ac:dyDescent="0.2">
      <c r="A43" s="1">
        <v>42221</v>
      </c>
      <c r="B43" s="42" t="s">
        <v>153</v>
      </c>
      <c r="C43" s="42" t="s">
        <v>154</v>
      </c>
      <c r="D43" s="56">
        <v>500159</v>
      </c>
      <c r="E43" s="61">
        <v>42226</v>
      </c>
      <c r="F43" s="34">
        <v>174.27</v>
      </c>
      <c r="G43" s="35"/>
      <c r="H43" s="5">
        <v>150.41999999999999</v>
      </c>
      <c r="I43" s="5">
        <v>23.85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3"/>
      <c r="AT43" s="5"/>
      <c r="AU43" s="61"/>
      <c r="AW43" s="5"/>
    </row>
    <row r="44" spans="1:49" x14ac:dyDescent="0.2">
      <c r="A44" s="1">
        <v>42235</v>
      </c>
      <c r="B44" s="42" t="s">
        <v>18</v>
      </c>
      <c r="C44" s="42" t="s">
        <v>155</v>
      </c>
      <c r="D44" s="37"/>
      <c r="E44" s="61">
        <v>42235</v>
      </c>
      <c r="F44" s="34">
        <v>60</v>
      </c>
      <c r="G44" s="35"/>
      <c r="H44" s="5"/>
      <c r="I44" s="5"/>
      <c r="J44" s="5"/>
      <c r="K44" s="5"/>
      <c r="L44" s="5"/>
      <c r="M44" s="5">
        <v>60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3"/>
      <c r="AT44" s="5"/>
      <c r="AU44" s="61"/>
      <c r="AW44" s="5"/>
    </row>
    <row r="45" spans="1:49" x14ac:dyDescent="0.2">
      <c r="A45" s="1">
        <v>42234</v>
      </c>
      <c r="B45" s="42" t="s">
        <v>156</v>
      </c>
      <c r="C45" s="42" t="s">
        <v>279</v>
      </c>
      <c r="D45" s="56">
        <v>500160</v>
      </c>
      <c r="E45" s="61">
        <v>42244</v>
      </c>
      <c r="F45" s="34">
        <v>200</v>
      </c>
      <c r="G45" s="35"/>
      <c r="H45" s="5"/>
      <c r="I45" s="5"/>
      <c r="J45" s="5"/>
      <c r="K45" s="5"/>
      <c r="L45" s="5"/>
      <c r="M45" s="5"/>
      <c r="N45" s="5"/>
      <c r="O45" s="5"/>
      <c r="P45" s="5"/>
      <c r="Q45" s="5">
        <v>200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3"/>
      <c r="AT45" s="5"/>
      <c r="AU45" s="61"/>
      <c r="AW45" s="5"/>
    </row>
    <row r="46" spans="1:49" x14ac:dyDescent="0.2">
      <c r="A46" s="1">
        <v>42249</v>
      </c>
      <c r="B46" s="42" t="s">
        <v>135</v>
      </c>
      <c r="C46" s="42" t="s">
        <v>157</v>
      </c>
      <c r="D46" s="56">
        <v>500161</v>
      </c>
      <c r="E46" s="61">
        <v>42250</v>
      </c>
      <c r="F46" s="34">
        <v>540</v>
      </c>
      <c r="G46" s="3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>
        <v>450</v>
      </c>
      <c r="W46" s="5"/>
      <c r="X46" s="5"/>
      <c r="Y46" s="5"/>
      <c r="Z46" s="5">
        <v>90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3"/>
      <c r="AT46" s="5"/>
      <c r="AU46" s="61"/>
      <c r="AW46" s="5"/>
    </row>
    <row r="47" spans="1:49" x14ac:dyDescent="0.2">
      <c r="A47" s="1">
        <v>42249</v>
      </c>
      <c r="B47" s="42" t="s">
        <v>133</v>
      </c>
      <c r="C47" s="42" t="s">
        <v>159</v>
      </c>
      <c r="D47" s="56">
        <v>500162</v>
      </c>
      <c r="E47" s="61">
        <v>42250</v>
      </c>
      <c r="F47" s="34">
        <v>288</v>
      </c>
      <c r="G47" s="3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>
        <v>240</v>
      </c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3"/>
      <c r="AT47" s="5">
        <v>48</v>
      </c>
      <c r="AU47" s="61"/>
      <c r="AW47" s="5"/>
    </row>
    <row r="48" spans="1:49" x14ac:dyDescent="0.2">
      <c r="A48" s="1">
        <v>42249</v>
      </c>
      <c r="B48" s="42" t="s">
        <v>135</v>
      </c>
      <c r="C48" s="42" t="s">
        <v>136</v>
      </c>
      <c r="D48" s="56">
        <v>500163</v>
      </c>
      <c r="E48" s="61" t="s">
        <v>158</v>
      </c>
      <c r="F48" s="34"/>
      <c r="G48" s="3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3"/>
      <c r="AT48" s="5"/>
      <c r="AU48" s="61"/>
      <c r="AW48" s="5"/>
    </row>
    <row r="49" spans="1:49" x14ac:dyDescent="0.2">
      <c r="A49" s="1">
        <v>42249</v>
      </c>
      <c r="B49" s="42" t="s">
        <v>125</v>
      </c>
      <c r="C49" s="42" t="s">
        <v>152</v>
      </c>
      <c r="D49" s="56">
        <v>500164</v>
      </c>
      <c r="E49" s="61">
        <v>42262</v>
      </c>
      <c r="F49" s="34">
        <v>37.6</v>
      </c>
      <c r="G49" s="35"/>
      <c r="H49" s="5">
        <v>37.6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3"/>
      <c r="AT49" s="5"/>
      <c r="AU49" s="61"/>
      <c r="AW49" s="5"/>
    </row>
    <row r="50" spans="1:49" x14ac:dyDescent="0.2">
      <c r="A50" s="1">
        <v>42249</v>
      </c>
      <c r="B50" s="42" t="s">
        <v>153</v>
      </c>
      <c r="C50" s="42" t="s">
        <v>154</v>
      </c>
      <c r="D50" s="56">
        <v>500165</v>
      </c>
      <c r="E50" s="61">
        <v>42262</v>
      </c>
      <c r="F50" s="34">
        <v>161.47</v>
      </c>
      <c r="G50" s="35"/>
      <c r="H50" s="5">
        <v>150.22</v>
      </c>
      <c r="I50" s="5">
        <v>11.25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3"/>
      <c r="AT50" s="5"/>
      <c r="AU50" s="61"/>
      <c r="AW50" s="5"/>
    </row>
    <row r="51" spans="1:49" x14ac:dyDescent="0.2">
      <c r="A51" s="1">
        <v>42258</v>
      </c>
      <c r="B51" s="42" t="s">
        <v>18</v>
      </c>
      <c r="C51" s="42" t="s">
        <v>155</v>
      </c>
      <c r="D51" s="37"/>
      <c r="E51" s="61">
        <v>42258</v>
      </c>
      <c r="F51" s="34">
        <v>30</v>
      </c>
      <c r="G51" s="35"/>
      <c r="H51" s="5"/>
      <c r="I51" s="5"/>
      <c r="J51" s="5"/>
      <c r="K51" s="5"/>
      <c r="L51" s="5"/>
      <c r="M51" s="5">
        <v>30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3"/>
      <c r="AT51" s="5"/>
      <c r="AU51" s="61"/>
      <c r="AW51" s="5"/>
    </row>
    <row r="52" spans="1:49" x14ac:dyDescent="0.2">
      <c r="A52" s="1">
        <v>42263</v>
      </c>
      <c r="B52" s="42" t="s">
        <v>135</v>
      </c>
      <c r="C52" s="42" t="s">
        <v>160</v>
      </c>
      <c r="D52" s="56">
        <v>500166</v>
      </c>
      <c r="E52" s="61">
        <v>42277</v>
      </c>
      <c r="F52" s="34">
        <v>627.26</v>
      </c>
      <c r="G52" s="3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>
        <v>300</v>
      </c>
      <c r="W52" s="5"/>
      <c r="X52" s="5"/>
      <c r="Y52" s="5"/>
      <c r="Z52" s="5">
        <v>97.5</v>
      </c>
      <c r="AA52" s="5"/>
      <c r="AB52" s="5"/>
      <c r="AC52" s="5"/>
      <c r="AD52" s="5">
        <v>229.76</v>
      </c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  <c r="AT52" s="5"/>
      <c r="AU52" s="61"/>
      <c r="AW52" s="5"/>
    </row>
    <row r="53" spans="1:49" x14ac:dyDescent="0.2">
      <c r="A53" s="1">
        <v>42284</v>
      </c>
      <c r="B53" s="42" t="s">
        <v>135</v>
      </c>
      <c r="C53" s="42" t="s">
        <v>176</v>
      </c>
      <c r="D53" s="56">
        <v>500167</v>
      </c>
      <c r="E53" s="61">
        <v>42291</v>
      </c>
      <c r="F53" s="34">
        <v>835.22</v>
      </c>
      <c r="G53" s="3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>
        <v>300</v>
      </c>
      <c r="W53" s="5"/>
      <c r="X53" s="5"/>
      <c r="Y53" s="5"/>
      <c r="Z53" s="5">
        <v>45</v>
      </c>
      <c r="AA53" s="5"/>
      <c r="AB53" s="5"/>
      <c r="AC53" s="5"/>
      <c r="AD53" s="5">
        <v>490.22</v>
      </c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3"/>
      <c r="AT53" s="5"/>
      <c r="AU53" s="32"/>
      <c r="AW53" s="5"/>
    </row>
    <row r="54" spans="1:49" x14ac:dyDescent="0.2">
      <c r="A54" s="1">
        <v>42284</v>
      </c>
      <c r="B54" s="42" t="s">
        <v>153</v>
      </c>
      <c r="C54" s="42" t="s">
        <v>154</v>
      </c>
      <c r="D54" s="40">
        <v>500168</v>
      </c>
      <c r="E54" s="61">
        <v>42290</v>
      </c>
      <c r="F54" s="34">
        <v>171.48</v>
      </c>
      <c r="G54" s="35"/>
      <c r="H54" s="5">
        <v>150.22</v>
      </c>
      <c r="I54" s="5">
        <v>21.26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3"/>
      <c r="AT54" s="5"/>
      <c r="AU54" s="32"/>
      <c r="AW54" s="5"/>
    </row>
    <row r="55" spans="1:49" x14ac:dyDescent="0.2">
      <c r="A55" s="1">
        <v>42284</v>
      </c>
      <c r="B55" s="42" t="s">
        <v>125</v>
      </c>
      <c r="C55" s="42" t="s">
        <v>152</v>
      </c>
      <c r="D55" s="56">
        <v>500169</v>
      </c>
      <c r="E55" s="61">
        <v>42290</v>
      </c>
      <c r="F55" s="34">
        <v>37.6</v>
      </c>
      <c r="G55" s="35"/>
      <c r="H55" s="5">
        <v>37.6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3"/>
      <c r="AT55" s="5"/>
      <c r="AU55" s="32"/>
      <c r="AW55" s="5"/>
    </row>
    <row r="56" spans="1:49" x14ac:dyDescent="0.2">
      <c r="A56" s="1">
        <v>42284</v>
      </c>
      <c r="B56" s="42" t="s">
        <v>15</v>
      </c>
      <c r="C56" s="42" t="s">
        <v>129</v>
      </c>
      <c r="D56" s="56">
        <v>500170</v>
      </c>
      <c r="E56" s="61">
        <v>42297</v>
      </c>
      <c r="F56" s="34">
        <v>288.29000000000002</v>
      </c>
      <c r="G56" s="3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>
        <v>240.24</v>
      </c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3"/>
      <c r="AT56" s="5">
        <v>48.05</v>
      </c>
      <c r="AU56" s="32"/>
      <c r="AW56" s="5"/>
    </row>
    <row r="57" spans="1:49" x14ac:dyDescent="0.2">
      <c r="A57" s="1">
        <v>42284</v>
      </c>
      <c r="B57" s="42" t="s">
        <v>127</v>
      </c>
      <c r="C57" s="42" t="s">
        <v>128</v>
      </c>
      <c r="D57" s="56">
        <v>500171</v>
      </c>
      <c r="E57" s="61">
        <v>42289</v>
      </c>
      <c r="F57" s="34">
        <v>100</v>
      </c>
      <c r="G57" s="35"/>
      <c r="H57" s="5"/>
      <c r="I57" s="5"/>
      <c r="J57" s="5"/>
      <c r="K57" s="5"/>
      <c r="L57" s="5"/>
      <c r="M57" s="5"/>
      <c r="N57" s="5"/>
      <c r="O57" s="5">
        <v>100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3"/>
      <c r="AT57" s="5"/>
      <c r="AU57" s="32"/>
      <c r="AW57" s="5"/>
    </row>
    <row r="58" spans="1:49" x14ac:dyDescent="0.2">
      <c r="A58" s="1">
        <v>42284</v>
      </c>
      <c r="B58" s="42" t="s">
        <v>177</v>
      </c>
      <c r="C58" s="42" t="s">
        <v>130</v>
      </c>
      <c r="D58" s="56">
        <v>500172</v>
      </c>
      <c r="E58" s="61">
        <v>42304</v>
      </c>
      <c r="F58" s="34">
        <v>40</v>
      </c>
      <c r="G58" s="3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>
        <v>40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5"/>
      <c r="AS58" s="3"/>
      <c r="AT58" s="5"/>
      <c r="AU58" s="32"/>
      <c r="AW58" s="5"/>
    </row>
    <row r="59" spans="1:49" x14ac:dyDescent="0.2">
      <c r="A59" s="1">
        <v>42312</v>
      </c>
      <c r="B59" s="42" t="s">
        <v>190</v>
      </c>
      <c r="C59" s="42" t="s">
        <v>191</v>
      </c>
      <c r="D59" s="56">
        <v>500173</v>
      </c>
      <c r="E59" s="61">
        <v>42325</v>
      </c>
      <c r="F59" s="34">
        <v>100</v>
      </c>
      <c r="G59" s="3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32"/>
      <c r="AA59" s="32"/>
      <c r="AB59" s="32"/>
      <c r="AC59" s="32"/>
      <c r="AD59" s="32"/>
      <c r="AE59" s="5"/>
      <c r="AF59" s="5"/>
      <c r="AG59" s="5"/>
      <c r="AH59" s="5"/>
      <c r="AI59" s="5"/>
      <c r="AJ59" s="5"/>
      <c r="AK59" s="5"/>
      <c r="AL59" s="5">
        <v>100</v>
      </c>
      <c r="AM59" s="5"/>
      <c r="AN59" s="5"/>
      <c r="AO59" s="5"/>
      <c r="AP59" s="5"/>
      <c r="AQ59" s="5"/>
      <c r="AR59" s="5"/>
      <c r="AS59" s="3"/>
      <c r="AT59" s="5"/>
      <c r="AU59" s="32"/>
      <c r="AW59" s="5"/>
    </row>
    <row r="60" spans="1:49" x14ac:dyDescent="0.2">
      <c r="A60" s="1">
        <v>42312</v>
      </c>
      <c r="B60" s="42" t="s">
        <v>192</v>
      </c>
      <c r="C60" s="42" t="s">
        <v>149</v>
      </c>
      <c r="D60" s="56">
        <v>500174</v>
      </c>
      <c r="E60" s="61">
        <v>42328</v>
      </c>
      <c r="F60" s="34">
        <v>26.5</v>
      </c>
      <c r="G60" s="35"/>
      <c r="H60" s="5"/>
      <c r="I60" s="5"/>
      <c r="J60" s="5"/>
      <c r="K60" s="5"/>
      <c r="L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32"/>
      <c r="AA60" s="32"/>
      <c r="AB60" s="32"/>
      <c r="AC60" s="32"/>
      <c r="AD60" s="32"/>
      <c r="AE60" s="5"/>
      <c r="AF60" s="5"/>
      <c r="AG60" s="5">
        <v>26.5</v>
      </c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3"/>
      <c r="AT60" s="5"/>
      <c r="AU60" s="32"/>
      <c r="AW60" s="5"/>
    </row>
    <row r="61" spans="1:49" x14ac:dyDescent="0.2">
      <c r="A61" s="1">
        <v>42312</v>
      </c>
      <c r="B61" s="42" t="s">
        <v>125</v>
      </c>
      <c r="C61" s="42" t="s">
        <v>152</v>
      </c>
      <c r="D61" s="56">
        <v>500175</v>
      </c>
      <c r="E61" s="61">
        <v>42318</v>
      </c>
      <c r="F61" s="34">
        <v>37.6</v>
      </c>
      <c r="G61" s="35"/>
      <c r="H61" s="5">
        <v>37.6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3"/>
      <c r="AT61" s="5"/>
      <c r="AU61" s="32"/>
      <c r="AW61" s="5"/>
    </row>
    <row r="62" spans="1:49" x14ac:dyDescent="0.2">
      <c r="A62" s="1">
        <v>42312</v>
      </c>
      <c r="B62" s="42" t="s">
        <v>153</v>
      </c>
      <c r="C62" s="42" t="s">
        <v>154</v>
      </c>
      <c r="D62" s="56">
        <v>500176</v>
      </c>
      <c r="E62" s="61">
        <v>42318</v>
      </c>
      <c r="F62" s="34">
        <v>161.47</v>
      </c>
      <c r="G62" s="35"/>
      <c r="H62" s="5">
        <v>150.22</v>
      </c>
      <c r="I62" s="5">
        <v>11.25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3"/>
      <c r="AT62" s="5"/>
      <c r="AU62" s="32"/>
      <c r="AW62" s="5"/>
    </row>
    <row r="63" spans="1:49" x14ac:dyDescent="0.2">
      <c r="A63" s="1">
        <v>42312</v>
      </c>
      <c r="B63" s="42" t="s">
        <v>193</v>
      </c>
      <c r="C63" s="42" t="s">
        <v>194</v>
      </c>
      <c r="D63" s="56">
        <v>500177</v>
      </c>
      <c r="E63" s="61">
        <v>42321</v>
      </c>
      <c r="F63" s="34">
        <v>35</v>
      </c>
      <c r="G63" s="35"/>
      <c r="H63" s="5"/>
      <c r="I63" s="5"/>
      <c r="J63" s="5"/>
      <c r="K63" s="5"/>
      <c r="L63" s="5"/>
      <c r="N63" s="5"/>
      <c r="O63" s="5"/>
      <c r="P63" s="5"/>
      <c r="Q63" s="5"/>
      <c r="R63" s="5">
        <v>35</v>
      </c>
      <c r="S63" s="5"/>
      <c r="T63" s="5"/>
      <c r="U63" s="5"/>
      <c r="V63" s="5"/>
      <c r="W63" s="5"/>
      <c r="X63" s="5"/>
      <c r="Y63" s="5"/>
      <c r="Z63" s="32"/>
      <c r="AA63" s="32"/>
      <c r="AB63" s="32"/>
      <c r="AC63" s="32"/>
      <c r="AD63" s="32"/>
      <c r="AE63" s="5"/>
      <c r="AF63" s="5"/>
      <c r="AG63" s="5"/>
      <c r="AR63" s="5"/>
      <c r="AS63" s="3"/>
      <c r="AT63" s="5"/>
      <c r="AU63" s="32"/>
      <c r="AW63" s="5"/>
    </row>
    <row r="64" spans="1:49" x14ac:dyDescent="0.2">
      <c r="A64" s="1">
        <v>42312</v>
      </c>
      <c r="B64" s="42" t="s">
        <v>133</v>
      </c>
      <c r="C64" s="42" t="s">
        <v>134</v>
      </c>
      <c r="D64" s="56">
        <v>500178</v>
      </c>
      <c r="E64" s="61">
        <v>42324</v>
      </c>
      <c r="F64" s="34">
        <v>99.6</v>
      </c>
      <c r="G64" s="3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>
        <v>83</v>
      </c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3"/>
      <c r="AT64" s="5">
        <v>16.600000000000001</v>
      </c>
      <c r="AU64" s="32"/>
      <c r="AW64" s="5"/>
    </row>
    <row r="65" spans="1:62" x14ac:dyDescent="0.2">
      <c r="A65" s="36">
        <v>42312</v>
      </c>
      <c r="B65" s="42" t="s">
        <v>127</v>
      </c>
      <c r="C65" s="42" t="s">
        <v>128</v>
      </c>
      <c r="D65" s="56">
        <v>500179</v>
      </c>
      <c r="E65" s="61">
        <v>42319</v>
      </c>
      <c r="F65" s="34">
        <v>20</v>
      </c>
      <c r="G65" s="35"/>
      <c r="H65" s="5"/>
      <c r="I65" s="5"/>
      <c r="J65" s="5"/>
      <c r="K65" s="5"/>
      <c r="L65" s="5"/>
      <c r="M65" s="5"/>
      <c r="N65" s="5"/>
      <c r="O65" s="5">
        <v>20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R65" s="5"/>
      <c r="AS65" s="3"/>
      <c r="AT65" s="5"/>
      <c r="AW65" s="5"/>
    </row>
    <row r="66" spans="1:62" x14ac:dyDescent="0.2">
      <c r="A66" s="36">
        <v>42312</v>
      </c>
      <c r="B66" s="42" t="s">
        <v>195</v>
      </c>
      <c r="C66" s="42" t="s">
        <v>196</v>
      </c>
      <c r="D66" s="56">
        <v>500180</v>
      </c>
      <c r="E66" s="61">
        <v>42368</v>
      </c>
      <c r="F66" s="34">
        <v>350</v>
      </c>
      <c r="G66" s="3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>
        <v>350</v>
      </c>
      <c r="AG66" s="5"/>
      <c r="AR66" s="5"/>
      <c r="AS66" s="3"/>
      <c r="AT66" s="5"/>
      <c r="AU66" s="46"/>
      <c r="AW66" s="5"/>
    </row>
    <row r="67" spans="1:62" x14ac:dyDescent="0.2">
      <c r="A67" s="36">
        <v>42312</v>
      </c>
      <c r="B67" s="42" t="s">
        <v>197</v>
      </c>
      <c r="C67" s="42" t="s">
        <v>196</v>
      </c>
      <c r="D67" s="56">
        <v>500181</v>
      </c>
      <c r="E67" s="61">
        <v>42353</v>
      </c>
      <c r="F67" s="34">
        <v>100</v>
      </c>
      <c r="G67" s="3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>
        <v>100</v>
      </c>
      <c r="AG67" s="5"/>
      <c r="AR67" s="5"/>
      <c r="AS67" s="3"/>
      <c r="AT67" s="5"/>
      <c r="AW67" s="5"/>
    </row>
    <row r="68" spans="1:62" x14ac:dyDescent="0.2">
      <c r="A68" s="36">
        <v>42312</v>
      </c>
      <c r="B68" s="42" t="s">
        <v>198</v>
      </c>
      <c r="C68" s="42" t="s">
        <v>134</v>
      </c>
      <c r="D68" s="56">
        <v>500183</v>
      </c>
      <c r="E68" s="61">
        <v>42332</v>
      </c>
      <c r="F68" s="34">
        <v>32</v>
      </c>
      <c r="G68" s="3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>
        <v>32</v>
      </c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3"/>
      <c r="AT68" s="5"/>
      <c r="AW68" s="5"/>
    </row>
    <row r="69" spans="1:62" x14ac:dyDescent="0.2">
      <c r="A69" s="36">
        <v>42340</v>
      </c>
      <c r="B69" s="42" t="s">
        <v>227</v>
      </c>
      <c r="C69" s="42" t="s">
        <v>154</v>
      </c>
      <c r="D69" s="56">
        <v>500182</v>
      </c>
      <c r="E69" s="61">
        <v>42346</v>
      </c>
      <c r="F69" s="34">
        <v>161.47</v>
      </c>
      <c r="G69" s="35"/>
      <c r="H69" s="5">
        <v>150.22</v>
      </c>
      <c r="I69" s="5">
        <v>11.25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3"/>
      <c r="AT69" s="5"/>
      <c r="AW69" s="5"/>
    </row>
    <row r="70" spans="1:62" x14ac:dyDescent="0.2">
      <c r="A70" s="36">
        <v>42340</v>
      </c>
      <c r="B70" s="42" t="s">
        <v>125</v>
      </c>
      <c r="C70" s="42" t="s">
        <v>152</v>
      </c>
      <c r="D70" s="56">
        <v>500184</v>
      </c>
      <c r="E70" s="61">
        <v>42346</v>
      </c>
      <c r="F70" s="34">
        <v>37.6</v>
      </c>
      <c r="G70" s="35"/>
      <c r="H70" s="5">
        <v>37.6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3"/>
      <c r="AT70" s="5"/>
      <c r="AW70" s="5"/>
    </row>
    <row r="71" spans="1:62" x14ac:dyDescent="0.2">
      <c r="A71" s="36">
        <v>42340</v>
      </c>
      <c r="B71" s="42" t="s">
        <v>127</v>
      </c>
      <c r="C71" s="42" t="s">
        <v>128</v>
      </c>
      <c r="D71" s="56">
        <v>500185</v>
      </c>
      <c r="E71" s="61">
        <v>42347</v>
      </c>
      <c r="F71" s="34">
        <v>20</v>
      </c>
      <c r="G71" s="35"/>
      <c r="H71" s="5"/>
      <c r="I71" s="5"/>
      <c r="J71" s="5"/>
      <c r="K71" s="5"/>
      <c r="L71" s="5"/>
      <c r="M71" s="5"/>
      <c r="N71" s="5"/>
      <c r="O71" s="5">
        <v>20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3"/>
      <c r="AT71" s="5"/>
      <c r="AU71" s="5"/>
      <c r="AW71" s="5"/>
    </row>
    <row r="72" spans="1:62" x14ac:dyDescent="0.2">
      <c r="A72" s="36">
        <v>42340</v>
      </c>
      <c r="B72" s="42" t="s">
        <v>228</v>
      </c>
      <c r="C72" s="42" t="s">
        <v>229</v>
      </c>
      <c r="D72" s="56">
        <v>500186</v>
      </c>
      <c r="E72" s="61">
        <v>42374</v>
      </c>
      <c r="F72" s="34">
        <v>63.35</v>
      </c>
      <c r="G72" s="35"/>
      <c r="H72" s="5"/>
      <c r="I72" s="5"/>
      <c r="J72" s="5"/>
      <c r="K72" s="5"/>
      <c r="L72" s="5"/>
      <c r="M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>
        <v>52.79</v>
      </c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3"/>
      <c r="AT72" s="5">
        <v>10.56</v>
      </c>
      <c r="AU72" s="5"/>
      <c r="AV72">
        <v>874369284</v>
      </c>
      <c r="AW72" s="5"/>
    </row>
    <row r="73" spans="1:62" x14ac:dyDescent="0.2">
      <c r="A73" s="36">
        <v>42340</v>
      </c>
      <c r="B73" s="42" t="s">
        <v>228</v>
      </c>
      <c r="C73" s="42" t="s">
        <v>229</v>
      </c>
      <c r="D73" s="56">
        <v>500187</v>
      </c>
      <c r="E73" s="61">
        <v>42374</v>
      </c>
      <c r="F73" s="34">
        <v>14.4</v>
      </c>
      <c r="G73" s="3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>
        <v>12</v>
      </c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3"/>
      <c r="AT73" s="5">
        <v>2.4</v>
      </c>
      <c r="AU73" s="5"/>
      <c r="AV73">
        <v>874369284</v>
      </c>
      <c r="AW73" s="5"/>
    </row>
    <row r="74" spans="1:62" x14ac:dyDescent="0.2">
      <c r="A74" s="36">
        <v>42340</v>
      </c>
      <c r="B74" s="42" t="s">
        <v>242</v>
      </c>
      <c r="C74" s="42" t="s">
        <v>243</v>
      </c>
      <c r="D74" s="56">
        <v>500188</v>
      </c>
      <c r="E74" s="61">
        <v>42360</v>
      </c>
      <c r="F74" s="34">
        <v>2795</v>
      </c>
      <c r="G74" s="3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AA74" s="5"/>
      <c r="AB74" s="5"/>
      <c r="AC74" s="5"/>
      <c r="AD74" s="5"/>
      <c r="AE74" s="5"/>
      <c r="AF74" s="5"/>
      <c r="AG74" s="5"/>
      <c r="AH74" s="34"/>
      <c r="AI74" s="34"/>
      <c r="AJ74" s="34"/>
      <c r="AK74" s="34"/>
      <c r="AL74" s="34"/>
      <c r="AM74" s="34"/>
      <c r="AN74" s="34"/>
      <c r="AO74" s="5">
        <v>2795</v>
      </c>
      <c r="AP74" s="34"/>
      <c r="AQ74" s="34"/>
      <c r="AR74" s="5"/>
      <c r="AS74" s="3"/>
      <c r="AT74" s="5"/>
      <c r="AU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x14ac:dyDescent="0.2">
      <c r="A75" s="36">
        <v>42340</v>
      </c>
      <c r="B75" s="42" t="s">
        <v>244</v>
      </c>
      <c r="C75" s="42" t="s">
        <v>245</v>
      </c>
      <c r="D75" s="56">
        <v>500189</v>
      </c>
      <c r="E75" s="61">
        <v>42354</v>
      </c>
      <c r="F75" s="34">
        <v>780</v>
      </c>
      <c r="G75" s="3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W75" s="5"/>
      <c r="X75" s="5">
        <v>600</v>
      </c>
      <c r="Y75" s="5"/>
      <c r="Z75" s="5"/>
      <c r="AA75" s="5"/>
      <c r="AB75" s="5"/>
      <c r="AC75" s="5"/>
      <c r="AD75" s="5">
        <v>50</v>
      </c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3"/>
      <c r="AT75" s="5">
        <v>130</v>
      </c>
      <c r="AU75" s="5"/>
      <c r="AV75">
        <v>119873832</v>
      </c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x14ac:dyDescent="0.2">
      <c r="A76" s="36">
        <v>42375</v>
      </c>
      <c r="B76" s="42" t="s">
        <v>248</v>
      </c>
      <c r="C76" s="42" t="s">
        <v>249</v>
      </c>
      <c r="D76" s="56">
        <v>500190</v>
      </c>
      <c r="E76" s="61">
        <v>42381</v>
      </c>
      <c r="F76" s="34">
        <v>40.950000000000003</v>
      </c>
      <c r="G76" s="35" t="s">
        <v>95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>
        <v>34.11</v>
      </c>
      <c r="AM76" s="5"/>
      <c r="AN76" s="5"/>
      <c r="AO76" s="5"/>
      <c r="AP76" s="5"/>
      <c r="AQ76" s="5"/>
      <c r="AR76" s="5"/>
      <c r="AS76" s="3"/>
      <c r="AT76" s="5">
        <v>6.84</v>
      </c>
      <c r="AU76" s="5"/>
      <c r="AV76">
        <v>864281901</v>
      </c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36">
        <v>42375</v>
      </c>
      <c r="B77" s="42" t="s">
        <v>102</v>
      </c>
      <c r="C77" s="42" t="s">
        <v>250</v>
      </c>
      <c r="D77" s="56">
        <v>500191</v>
      </c>
      <c r="E77" s="61">
        <v>42388</v>
      </c>
      <c r="F77" s="34">
        <v>46.8</v>
      </c>
      <c r="G77" s="35" t="s">
        <v>95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>
        <v>39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3"/>
      <c r="AT77" s="5">
        <v>7.8</v>
      </c>
      <c r="AU77" s="5"/>
      <c r="AV77">
        <v>121588477</v>
      </c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36">
        <v>42375</v>
      </c>
      <c r="B78" s="42" t="s">
        <v>125</v>
      </c>
      <c r="C78" s="42" t="s">
        <v>152</v>
      </c>
      <c r="D78" s="56">
        <v>500192</v>
      </c>
      <c r="E78" s="61">
        <v>42381</v>
      </c>
      <c r="F78" s="34">
        <v>37.4</v>
      </c>
      <c r="G78" s="35" t="s">
        <v>95</v>
      </c>
      <c r="H78" s="5">
        <v>37.4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3"/>
      <c r="AT78" s="5"/>
      <c r="AU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36">
        <v>42375</v>
      </c>
      <c r="B79" s="42" t="s">
        <v>251</v>
      </c>
      <c r="C79" s="42" t="s">
        <v>154</v>
      </c>
      <c r="D79" s="56">
        <v>500193</v>
      </c>
      <c r="E79" s="61" t="s">
        <v>251</v>
      </c>
      <c r="F79" s="34"/>
      <c r="G79" s="35" t="s">
        <v>95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3"/>
      <c r="AT79" s="5"/>
      <c r="AU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36">
        <v>42375</v>
      </c>
      <c r="B80" s="42" t="s">
        <v>227</v>
      </c>
      <c r="C80" s="42" t="s">
        <v>154</v>
      </c>
      <c r="D80" s="56">
        <v>500194</v>
      </c>
      <c r="E80" s="61">
        <v>42381</v>
      </c>
      <c r="F80" s="34">
        <v>183.97</v>
      </c>
      <c r="G80" s="35"/>
      <c r="H80" s="5">
        <v>150.22</v>
      </c>
      <c r="I80" s="5">
        <v>33.75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3"/>
      <c r="AT80" s="5"/>
      <c r="AU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36">
        <v>42375</v>
      </c>
      <c r="B81" s="42" t="s">
        <v>252</v>
      </c>
      <c r="C81" s="42" t="s">
        <v>136</v>
      </c>
      <c r="D81" s="56">
        <v>500195</v>
      </c>
      <c r="E81" s="61">
        <v>42384</v>
      </c>
      <c r="F81" s="34">
        <v>360</v>
      </c>
      <c r="G81" s="3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>
        <v>300</v>
      </c>
      <c r="W81" s="5"/>
      <c r="X81" s="5"/>
      <c r="Y81" s="5"/>
      <c r="Z81" s="5">
        <v>60</v>
      </c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3"/>
      <c r="AT81" s="5"/>
      <c r="AU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36">
        <v>42375</v>
      </c>
      <c r="B82" s="42" t="s">
        <v>127</v>
      </c>
      <c r="C82" s="42" t="s">
        <v>254</v>
      </c>
      <c r="D82" s="56">
        <v>500196</v>
      </c>
      <c r="E82" s="61">
        <v>42382</v>
      </c>
      <c r="F82" s="34">
        <v>20</v>
      </c>
      <c r="G82" s="35" t="s">
        <v>95</v>
      </c>
      <c r="H82" s="5"/>
      <c r="I82" s="5"/>
      <c r="J82" s="5"/>
      <c r="K82" s="5"/>
      <c r="L82" s="5"/>
      <c r="M82" s="5"/>
      <c r="N82" s="5"/>
      <c r="O82" s="5">
        <v>20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3"/>
      <c r="AT82" s="5"/>
      <c r="AU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36">
        <v>42375</v>
      </c>
      <c r="B83" s="42" t="s">
        <v>253</v>
      </c>
      <c r="C83" s="42" t="s">
        <v>19</v>
      </c>
      <c r="D83" s="56">
        <v>500197</v>
      </c>
      <c r="E83" s="61">
        <v>42380</v>
      </c>
      <c r="F83" s="34">
        <v>97.93</v>
      </c>
      <c r="G83" s="35" t="s">
        <v>95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>
        <v>97.93</v>
      </c>
      <c r="AM83" s="5"/>
      <c r="AN83" s="5"/>
      <c r="AO83" s="5"/>
      <c r="AP83" s="5"/>
      <c r="AQ83" s="5"/>
      <c r="AR83" s="5"/>
      <c r="AS83" s="3"/>
      <c r="AT83" s="5"/>
      <c r="AU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36">
        <v>42404</v>
      </c>
      <c r="B84" s="42" t="s">
        <v>255</v>
      </c>
      <c r="C84" s="42" t="s">
        <v>256</v>
      </c>
      <c r="D84" s="56">
        <v>500198</v>
      </c>
      <c r="E84" s="61">
        <v>42430</v>
      </c>
      <c r="F84" s="34">
        <v>45</v>
      </c>
      <c r="G84" s="35" t="s">
        <v>95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>
        <v>45</v>
      </c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3"/>
      <c r="AT84" s="5"/>
      <c r="AU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36">
        <v>42404</v>
      </c>
      <c r="B85" s="42" t="s">
        <v>257</v>
      </c>
      <c r="C85" s="42" t="s">
        <v>258</v>
      </c>
      <c r="D85" s="56">
        <v>500199</v>
      </c>
      <c r="E85" s="61">
        <v>42412</v>
      </c>
      <c r="F85" s="34">
        <v>2268</v>
      </c>
      <c r="G85" s="35" t="s">
        <v>95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>
        <v>1890</v>
      </c>
      <c r="AO85" s="5"/>
      <c r="AP85" s="5"/>
      <c r="AQ85" s="5"/>
      <c r="AR85" s="5"/>
      <c r="AS85" s="3"/>
      <c r="AT85" s="5">
        <v>378</v>
      </c>
      <c r="AU85" s="5"/>
      <c r="AV85">
        <v>932798679</v>
      </c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36">
        <v>42429</v>
      </c>
      <c r="B86" s="42" t="s">
        <v>127</v>
      </c>
      <c r="C86" s="42" t="s">
        <v>128</v>
      </c>
      <c r="D86" s="56">
        <v>500200</v>
      </c>
      <c r="E86" s="61"/>
      <c r="F86" s="34">
        <v>20</v>
      </c>
      <c r="G86" s="35" t="s">
        <v>95</v>
      </c>
      <c r="H86" s="5"/>
      <c r="I86" s="5"/>
      <c r="J86" s="5"/>
      <c r="K86" s="5"/>
      <c r="L86" s="5"/>
      <c r="M86" s="5"/>
      <c r="N86" s="5"/>
      <c r="O86" s="5">
        <v>20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3"/>
      <c r="AT86" s="5"/>
      <c r="AU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36">
        <v>42429</v>
      </c>
      <c r="B87" s="42" t="s">
        <v>104</v>
      </c>
      <c r="C87" s="42" t="s">
        <v>130</v>
      </c>
      <c r="D87" s="56">
        <v>500201</v>
      </c>
      <c r="E87" s="61">
        <v>42447</v>
      </c>
      <c r="F87" s="34">
        <v>133.07</v>
      </c>
      <c r="G87" s="35" t="s">
        <v>95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>
        <v>110.89</v>
      </c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3"/>
      <c r="AT87" s="5">
        <v>22.18</v>
      </c>
      <c r="AU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36">
        <v>42429</v>
      </c>
      <c r="B88" s="42" t="s">
        <v>125</v>
      </c>
      <c r="C88" s="42" t="s">
        <v>266</v>
      </c>
      <c r="D88" s="56">
        <v>500202</v>
      </c>
      <c r="E88" s="61">
        <v>42433</v>
      </c>
      <c r="F88" s="34">
        <v>75.2</v>
      </c>
      <c r="G88" s="35" t="str">
        <f t="shared" ref="G88:G113" si="1">IF(SUM(H88:AT88)-F88=0,"","x")</f>
        <v/>
      </c>
      <c r="H88" s="5">
        <v>75.2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3"/>
      <c r="AT88" s="5"/>
      <c r="AU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36">
        <v>42429</v>
      </c>
      <c r="B89" s="42" t="s">
        <v>227</v>
      </c>
      <c r="C89" s="42" t="s">
        <v>154</v>
      </c>
      <c r="D89" s="56">
        <v>500203</v>
      </c>
      <c r="E89" s="61">
        <v>42433</v>
      </c>
      <c r="F89" s="34">
        <v>334.19</v>
      </c>
      <c r="G89" s="35" t="str">
        <f t="shared" si="1"/>
        <v/>
      </c>
      <c r="H89" s="5">
        <v>300.44</v>
      </c>
      <c r="I89" s="5">
        <v>33.75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F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S89" s="3"/>
      <c r="AT89" s="5"/>
      <c r="AU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36">
        <v>42429</v>
      </c>
      <c r="B90" s="42" t="s">
        <v>144</v>
      </c>
      <c r="C90" s="42" t="s">
        <v>267</v>
      </c>
      <c r="D90" s="56">
        <v>500204</v>
      </c>
      <c r="E90" s="61">
        <v>42451</v>
      </c>
      <c r="F90" s="34">
        <v>150</v>
      </c>
      <c r="G90" s="35" t="str">
        <f t="shared" si="1"/>
        <v/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>
        <v>125</v>
      </c>
      <c r="AA90" s="5"/>
      <c r="AB90" s="5"/>
      <c r="AC90" s="5"/>
      <c r="AD90" s="5"/>
      <c r="AE90" s="5"/>
      <c r="AF90" s="5"/>
      <c r="AG90" s="5"/>
      <c r="AR90" s="5"/>
      <c r="AS90" s="3"/>
      <c r="AT90" s="2">
        <v>25</v>
      </c>
      <c r="AU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36"/>
      <c r="E91" s="61"/>
      <c r="F91" s="34"/>
      <c r="G91" s="35" t="str">
        <f t="shared" si="1"/>
        <v/>
      </c>
      <c r="AS91" s="3"/>
      <c r="AU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36"/>
      <c r="B92"/>
      <c r="E92" s="61"/>
      <c r="F92" s="34"/>
      <c r="G92" s="35" t="str">
        <f t="shared" si="1"/>
        <v/>
      </c>
      <c r="AF92" s="5"/>
      <c r="AS92" s="3"/>
      <c r="AU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x14ac:dyDescent="0.2">
      <c r="A93" s="36"/>
      <c r="C93" s="5"/>
      <c r="E93" s="61"/>
      <c r="F93" s="34"/>
      <c r="G93" s="35" t="str">
        <f t="shared" si="1"/>
        <v/>
      </c>
      <c r="AU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x14ac:dyDescent="0.2">
      <c r="A94" s="36"/>
      <c r="E94" s="61"/>
      <c r="F94" s="34"/>
      <c r="G94" s="35" t="str">
        <f t="shared" si="1"/>
        <v/>
      </c>
      <c r="AE94" s="5"/>
      <c r="AG94" s="5"/>
      <c r="AR94" s="5"/>
      <c r="AU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36"/>
      <c r="C95"/>
      <c r="E95" s="61"/>
      <c r="F95" s="34"/>
      <c r="G95" s="35" t="str">
        <f t="shared" si="1"/>
        <v/>
      </c>
      <c r="H95" s="5"/>
      <c r="AU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36"/>
      <c r="B96"/>
      <c r="E96" s="61"/>
      <c r="F96" s="34"/>
      <c r="G96" s="35" t="str">
        <f t="shared" si="1"/>
        <v/>
      </c>
      <c r="T96" s="5"/>
      <c r="AU96" s="5"/>
      <c r="AW96" s="5"/>
    </row>
    <row r="97" spans="1:49" x14ac:dyDescent="0.2">
      <c r="A97" s="36"/>
      <c r="B97"/>
      <c r="E97" s="61"/>
      <c r="F97" s="34"/>
      <c r="G97" s="35" t="str">
        <f t="shared" si="1"/>
        <v/>
      </c>
      <c r="AU97" s="5"/>
      <c r="AW97" s="5"/>
    </row>
    <row r="98" spans="1:49" x14ac:dyDescent="0.2">
      <c r="A98" s="36"/>
      <c r="E98" s="61"/>
      <c r="F98" s="34"/>
      <c r="G98" s="35" t="str">
        <f t="shared" si="1"/>
        <v/>
      </c>
      <c r="AU98" s="5"/>
      <c r="AW98" s="5"/>
    </row>
    <row r="99" spans="1:49" x14ac:dyDescent="0.2">
      <c r="A99" s="36"/>
      <c r="E99" s="61"/>
      <c r="F99" s="34"/>
      <c r="G99" s="35" t="str">
        <f t="shared" si="1"/>
        <v/>
      </c>
      <c r="AU99" s="5"/>
      <c r="AW99" s="5"/>
    </row>
    <row r="100" spans="1:49" x14ac:dyDescent="0.2">
      <c r="A100" s="36"/>
      <c r="E100" s="61"/>
      <c r="F100" s="34"/>
      <c r="G100" s="35" t="str">
        <f t="shared" si="1"/>
        <v/>
      </c>
      <c r="AU100" s="5"/>
      <c r="AW100" s="5"/>
    </row>
    <row r="101" spans="1:49" x14ac:dyDescent="0.2">
      <c r="A101" s="36"/>
      <c r="E101" s="61"/>
      <c r="F101" s="34"/>
      <c r="G101" s="35" t="str">
        <f t="shared" si="1"/>
        <v/>
      </c>
      <c r="AU101" s="5"/>
      <c r="AW101" s="5"/>
    </row>
    <row r="102" spans="1:49" x14ac:dyDescent="0.2">
      <c r="A102" s="36"/>
      <c r="E102" s="61"/>
      <c r="F102" s="34"/>
      <c r="G102" s="35" t="str">
        <f t="shared" si="1"/>
        <v/>
      </c>
      <c r="AU102" s="5"/>
      <c r="AW102" s="5"/>
    </row>
    <row r="103" spans="1:49" x14ac:dyDescent="0.2">
      <c r="A103" s="36"/>
      <c r="E103" s="61"/>
      <c r="F103" s="34"/>
      <c r="G103" s="35" t="str">
        <f t="shared" si="1"/>
        <v/>
      </c>
      <c r="AU103" s="5"/>
      <c r="AW103" s="5"/>
    </row>
    <row r="104" spans="1:49" x14ac:dyDescent="0.2">
      <c r="A104" s="36"/>
      <c r="E104" s="61"/>
      <c r="F104" s="34"/>
      <c r="G104" s="35" t="str">
        <f t="shared" si="1"/>
        <v/>
      </c>
      <c r="AU104" s="5"/>
      <c r="AW104" s="5"/>
    </row>
    <row r="105" spans="1:49" x14ac:dyDescent="0.2">
      <c r="A105" s="36"/>
      <c r="E105" s="61"/>
      <c r="F105" s="34"/>
      <c r="G105" s="35" t="str">
        <f t="shared" si="1"/>
        <v/>
      </c>
      <c r="AU105" s="5"/>
      <c r="AW105" s="5"/>
    </row>
    <row r="106" spans="1:49" x14ac:dyDescent="0.2">
      <c r="A106" s="36"/>
      <c r="E106" s="61"/>
      <c r="F106" s="34"/>
      <c r="G106" s="35" t="str">
        <f t="shared" si="1"/>
        <v/>
      </c>
      <c r="AU106" s="5"/>
      <c r="AW106" s="5"/>
    </row>
    <row r="107" spans="1:49" x14ac:dyDescent="0.2">
      <c r="A107" s="36"/>
      <c r="E107" s="61"/>
      <c r="F107" s="34"/>
      <c r="G107" s="35" t="str">
        <f t="shared" si="1"/>
        <v/>
      </c>
      <c r="AU107" s="5"/>
      <c r="AW107" s="5"/>
    </row>
    <row r="108" spans="1:49" x14ac:dyDescent="0.2">
      <c r="E108" s="61"/>
      <c r="F108" s="34"/>
      <c r="G108" s="35" t="str">
        <f t="shared" si="1"/>
        <v/>
      </c>
      <c r="AU108" s="5"/>
      <c r="AW108" s="5"/>
    </row>
    <row r="109" spans="1:49" x14ac:dyDescent="0.2">
      <c r="E109" s="61"/>
      <c r="F109" s="34"/>
      <c r="G109" s="35" t="str">
        <f t="shared" si="1"/>
        <v/>
      </c>
      <c r="AU109" s="5"/>
      <c r="AW109" s="5"/>
    </row>
    <row r="110" spans="1:49" x14ac:dyDescent="0.2">
      <c r="E110" s="61"/>
      <c r="F110" s="34"/>
      <c r="G110" s="35" t="str">
        <f t="shared" si="1"/>
        <v/>
      </c>
      <c r="AU110" s="5"/>
      <c r="AW110" s="5"/>
    </row>
    <row r="111" spans="1:49" x14ac:dyDescent="0.2">
      <c r="E111" s="61"/>
      <c r="F111" s="34"/>
      <c r="G111" s="35" t="str">
        <f t="shared" si="1"/>
        <v/>
      </c>
      <c r="AU111" s="5"/>
      <c r="AW111" s="5"/>
    </row>
    <row r="112" spans="1:49" x14ac:dyDescent="0.2">
      <c r="E112" s="61"/>
      <c r="F112" s="34"/>
      <c r="G112" s="35" t="str">
        <f t="shared" si="1"/>
        <v/>
      </c>
      <c r="AU112" s="5"/>
      <c r="AW112" s="5"/>
    </row>
    <row r="113" spans="5:49" x14ac:dyDescent="0.2">
      <c r="E113" s="61"/>
      <c r="F113" s="34"/>
      <c r="G113" s="35" t="str">
        <f t="shared" si="1"/>
        <v/>
      </c>
      <c r="AU113" s="5"/>
      <c r="AW113" s="5"/>
    </row>
    <row r="114" spans="5:49" x14ac:dyDescent="0.2">
      <c r="E114" s="61"/>
      <c r="F114" s="34"/>
      <c r="AU114" s="5"/>
      <c r="AW114" s="5"/>
    </row>
    <row r="115" spans="5:49" x14ac:dyDescent="0.2">
      <c r="E115" s="61"/>
      <c r="F115" s="34"/>
      <c r="AU115" s="5"/>
      <c r="AW115" s="5"/>
    </row>
    <row r="116" spans="5:49" x14ac:dyDescent="0.2">
      <c r="E116" s="61"/>
      <c r="F116" s="34"/>
      <c r="AU116" s="5"/>
      <c r="AW116" s="5"/>
    </row>
    <row r="117" spans="5:49" x14ac:dyDescent="0.2">
      <c r="E117" s="61"/>
      <c r="F117" s="34"/>
      <c r="AU117" s="5"/>
      <c r="AW117" s="5"/>
    </row>
    <row r="118" spans="5:49" x14ac:dyDescent="0.2">
      <c r="E118" s="61"/>
      <c r="F118" s="34"/>
      <c r="AU118" s="5"/>
      <c r="AW118" s="5"/>
    </row>
    <row r="119" spans="5:49" x14ac:dyDescent="0.2">
      <c r="E119" s="61"/>
      <c r="F119" s="34"/>
      <c r="AU119" s="5"/>
      <c r="AW119" s="5"/>
    </row>
    <row r="120" spans="5:49" x14ac:dyDescent="0.2">
      <c r="E120" s="61"/>
      <c r="F120" s="34"/>
      <c r="AU120" s="5"/>
      <c r="AW120" s="5"/>
    </row>
    <row r="121" spans="5:49" x14ac:dyDescent="0.2">
      <c r="E121" s="61"/>
      <c r="F121" s="34"/>
      <c r="AU121" s="5"/>
      <c r="AW121" s="5"/>
    </row>
    <row r="122" spans="5:49" x14ac:dyDescent="0.2">
      <c r="E122" s="61"/>
      <c r="F122" s="34"/>
      <c r="AU122" s="5"/>
      <c r="AW122" s="5"/>
    </row>
    <row r="123" spans="5:49" x14ac:dyDescent="0.2">
      <c r="E123" s="61"/>
      <c r="F123" s="34"/>
      <c r="AU123" s="5"/>
      <c r="AW123" s="5"/>
    </row>
    <row r="124" spans="5:49" x14ac:dyDescent="0.2">
      <c r="E124" s="61"/>
      <c r="F124" s="34"/>
      <c r="AU124" s="5"/>
      <c r="AW124" s="5"/>
    </row>
    <row r="125" spans="5:49" x14ac:dyDescent="0.2">
      <c r="E125" s="61"/>
      <c r="F125" s="34"/>
      <c r="AU125" s="5"/>
      <c r="AW125" s="5"/>
    </row>
    <row r="126" spans="5:49" x14ac:dyDescent="0.2">
      <c r="E126" s="61"/>
      <c r="F126" s="34"/>
      <c r="AU126" s="5"/>
      <c r="AW126" s="5"/>
    </row>
    <row r="127" spans="5:49" x14ac:dyDescent="0.2">
      <c r="E127" s="61"/>
      <c r="F127" s="34"/>
      <c r="AU127" s="5"/>
      <c r="AW127" s="5"/>
    </row>
    <row r="128" spans="5:49" x14ac:dyDescent="0.2">
      <c r="E128" s="61"/>
      <c r="F128" s="34"/>
      <c r="AU128" s="5"/>
      <c r="AW128" s="5"/>
    </row>
    <row r="129" spans="5:49" x14ac:dyDescent="0.2">
      <c r="E129" s="61"/>
      <c r="F129" s="34"/>
      <c r="AU129" s="5"/>
      <c r="AW129" s="5"/>
    </row>
    <row r="130" spans="5:49" x14ac:dyDescent="0.2">
      <c r="E130" s="61"/>
      <c r="F130" s="34"/>
      <c r="AU130" s="5"/>
      <c r="AW130" s="5"/>
    </row>
    <row r="131" spans="5:49" x14ac:dyDescent="0.2">
      <c r="E131" s="61"/>
      <c r="F131" s="34"/>
      <c r="AU131" s="5"/>
      <c r="AW131" s="5"/>
    </row>
    <row r="132" spans="5:49" x14ac:dyDescent="0.2">
      <c r="E132" s="61"/>
      <c r="F132" s="34"/>
      <c r="AU132" s="5"/>
      <c r="AW132" s="5"/>
    </row>
    <row r="133" spans="5:49" x14ac:dyDescent="0.2">
      <c r="E133" s="61"/>
      <c r="F133" s="34"/>
      <c r="AU133" s="5"/>
      <c r="AW133" s="5"/>
    </row>
    <row r="134" spans="5:49" x14ac:dyDescent="0.2">
      <c r="E134" s="61"/>
      <c r="F134" s="34"/>
      <c r="AU134" s="5"/>
      <c r="AW134" s="5"/>
    </row>
    <row r="135" spans="5:49" x14ac:dyDescent="0.2">
      <c r="E135" s="61"/>
      <c r="F135" s="34"/>
      <c r="AU135" s="5"/>
      <c r="AW135" s="5"/>
    </row>
    <row r="136" spans="5:49" x14ac:dyDescent="0.2">
      <c r="E136" s="61"/>
      <c r="F136" s="34"/>
      <c r="AU136" s="5"/>
      <c r="AW136" s="5"/>
    </row>
    <row r="137" spans="5:49" x14ac:dyDescent="0.2">
      <c r="E137" s="61"/>
      <c r="F137" s="34"/>
      <c r="AU137" s="5"/>
      <c r="AW137" s="5"/>
    </row>
    <row r="138" spans="5:49" x14ac:dyDescent="0.2">
      <c r="E138" s="61"/>
      <c r="F138" s="34"/>
      <c r="AU138" s="5"/>
      <c r="AW138" s="5"/>
    </row>
    <row r="139" spans="5:49" x14ac:dyDescent="0.2">
      <c r="E139" s="61"/>
      <c r="F139" s="34"/>
      <c r="AU139" s="5"/>
      <c r="AW139" s="5"/>
    </row>
    <row r="140" spans="5:49" x14ac:dyDescent="0.2">
      <c r="E140" s="61"/>
      <c r="F140" s="34"/>
      <c r="AU140" s="5"/>
      <c r="AW140" s="5"/>
    </row>
    <row r="141" spans="5:49" x14ac:dyDescent="0.2">
      <c r="E141" s="61"/>
      <c r="F141" s="34"/>
      <c r="AU141" s="5"/>
      <c r="AW141" s="5"/>
    </row>
    <row r="142" spans="5:49" x14ac:dyDescent="0.2">
      <c r="E142" s="61"/>
      <c r="F142" s="34"/>
      <c r="AU142" s="5"/>
      <c r="AW142" s="5"/>
    </row>
    <row r="143" spans="5:49" x14ac:dyDescent="0.2">
      <c r="E143" s="61"/>
      <c r="F143" s="34"/>
      <c r="AU143" s="5"/>
    </row>
    <row r="144" spans="5:49" x14ac:dyDescent="0.2">
      <c r="E144" s="61"/>
      <c r="F144" s="34"/>
      <c r="AU144" s="5"/>
    </row>
    <row r="145" spans="5:47" x14ac:dyDescent="0.2">
      <c r="E145" s="61"/>
      <c r="F145" s="34"/>
      <c r="AU145" s="5"/>
    </row>
    <row r="146" spans="5:47" x14ac:dyDescent="0.2">
      <c r="E146" s="61"/>
      <c r="F146" s="34"/>
      <c r="AU146" s="5"/>
    </row>
    <row r="147" spans="5:47" x14ac:dyDescent="0.2">
      <c r="E147" s="61"/>
      <c r="F147" s="34"/>
      <c r="AU147" s="5"/>
    </row>
    <row r="148" spans="5:47" x14ac:dyDescent="0.2">
      <c r="E148" s="61"/>
      <c r="F148" s="34"/>
      <c r="AU148" s="5"/>
    </row>
    <row r="149" spans="5:47" x14ac:dyDescent="0.2">
      <c r="E149" s="61"/>
      <c r="F149" s="34"/>
      <c r="AU149" s="5"/>
    </row>
    <row r="150" spans="5:47" x14ac:dyDescent="0.2">
      <c r="E150" s="61"/>
      <c r="F150" s="34"/>
      <c r="AU150" s="5"/>
    </row>
    <row r="151" spans="5:47" x14ac:dyDescent="0.2">
      <c r="E151" s="61"/>
      <c r="F151" s="34"/>
      <c r="AU151" s="5"/>
    </row>
    <row r="152" spans="5:47" x14ac:dyDescent="0.2">
      <c r="E152" s="61"/>
      <c r="F152" s="34"/>
      <c r="AU152" s="5"/>
    </row>
    <row r="153" spans="5:47" x14ac:dyDescent="0.2">
      <c r="E153" s="61"/>
      <c r="F153" s="34"/>
      <c r="AU153" s="5"/>
    </row>
    <row r="154" spans="5:47" x14ac:dyDescent="0.2">
      <c r="E154" s="61"/>
      <c r="F154" s="34"/>
      <c r="AU154" s="5"/>
    </row>
    <row r="155" spans="5:47" x14ac:dyDescent="0.2">
      <c r="E155" s="61"/>
      <c r="F155" s="34"/>
      <c r="AU155" s="5"/>
    </row>
    <row r="156" spans="5:47" x14ac:dyDescent="0.2">
      <c r="E156" s="61"/>
      <c r="F156" s="34"/>
      <c r="AU156" s="5"/>
    </row>
    <row r="157" spans="5:47" x14ac:dyDescent="0.2">
      <c r="E157" s="61"/>
      <c r="F157" s="34"/>
      <c r="AU157" s="5"/>
    </row>
    <row r="158" spans="5:47" x14ac:dyDescent="0.2">
      <c r="E158" s="61"/>
      <c r="F158" s="34"/>
      <c r="AU158" s="5"/>
    </row>
    <row r="159" spans="5:47" x14ac:dyDescent="0.2">
      <c r="E159" s="61"/>
      <c r="F159" s="34"/>
      <c r="AU159" s="5"/>
    </row>
    <row r="160" spans="5:47" x14ac:dyDescent="0.2">
      <c r="E160" s="61"/>
      <c r="F160" s="34"/>
      <c r="AU160" s="5"/>
    </row>
    <row r="161" spans="5:47" x14ac:dyDescent="0.2">
      <c r="E161" s="61"/>
      <c r="F161" s="34"/>
      <c r="AU161" s="5"/>
    </row>
    <row r="162" spans="5:47" x14ac:dyDescent="0.2">
      <c r="E162" s="61"/>
      <c r="F162" s="34"/>
      <c r="AU162" s="5"/>
    </row>
    <row r="163" spans="5:47" x14ac:dyDescent="0.2">
      <c r="E163" s="61"/>
      <c r="F163" s="34"/>
      <c r="AU163" s="5"/>
    </row>
    <row r="164" spans="5:47" x14ac:dyDescent="0.2">
      <c r="E164" s="61"/>
      <c r="F164" s="34"/>
      <c r="AU164" s="5"/>
    </row>
    <row r="165" spans="5:47" x14ac:dyDescent="0.2">
      <c r="E165" s="61"/>
      <c r="F165" s="34"/>
      <c r="AU165" s="5"/>
    </row>
    <row r="166" spans="5:47" x14ac:dyDescent="0.2">
      <c r="E166" s="61"/>
      <c r="F166" s="34"/>
      <c r="AU166" s="5"/>
    </row>
    <row r="167" spans="5:47" x14ac:dyDescent="0.2">
      <c r="E167" s="61"/>
      <c r="AU167" s="5"/>
    </row>
    <row r="168" spans="5:47" x14ac:dyDescent="0.2">
      <c r="E168" s="61"/>
      <c r="AU168" s="5"/>
    </row>
    <row r="169" spans="5:47" x14ac:dyDescent="0.2">
      <c r="E169" s="61"/>
      <c r="AU169" s="5"/>
    </row>
    <row r="170" spans="5:47" x14ac:dyDescent="0.2">
      <c r="E170" s="61"/>
      <c r="AU170" s="5"/>
    </row>
    <row r="171" spans="5:47" x14ac:dyDescent="0.2">
      <c r="E171" s="61"/>
      <c r="AU171" s="5"/>
    </row>
    <row r="172" spans="5:47" x14ac:dyDescent="0.2">
      <c r="E172" s="61"/>
      <c r="AU172" s="5"/>
    </row>
    <row r="173" spans="5:47" x14ac:dyDescent="0.2">
      <c r="E173" s="61"/>
      <c r="AU173" s="5"/>
    </row>
    <row r="174" spans="5:47" x14ac:dyDescent="0.2">
      <c r="E174" s="61"/>
      <c r="AU174" s="5"/>
    </row>
    <row r="175" spans="5:47" x14ac:dyDescent="0.2">
      <c r="E175" s="61"/>
      <c r="AU175" s="5"/>
    </row>
    <row r="176" spans="5:47" x14ac:dyDescent="0.2">
      <c r="E176" s="61"/>
      <c r="AU176" s="5"/>
    </row>
    <row r="177" spans="5:47" x14ac:dyDescent="0.2">
      <c r="E177" s="61"/>
      <c r="AU177" s="5"/>
    </row>
    <row r="178" spans="5:47" x14ac:dyDescent="0.2">
      <c r="E178" s="61"/>
      <c r="AU178" s="5"/>
    </row>
    <row r="179" spans="5:47" x14ac:dyDescent="0.2">
      <c r="E179" s="61"/>
      <c r="AU179" s="5"/>
    </row>
    <row r="180" spans="5:47" x14ac:dyDescent="0.2">
      <c r="E180" s="61"/>
      <c r="AU180" s="5"/>
    </row>
    <row r="181" spans="5:47" x14ac:dyDescent="0.2">
      <c r="E181" s="61"/>
      <c r="AU181" s="5"/>
    </row>
    <row r="182" spans="5:47" x14ac:dyDescent="0.2">
      <c r="E182" s="61"/>
      <c r="AU182" s="5"/>
    </row>
    <row r="183" spans="5:47" x14ac:dyDescent="0.2">
      <c r="E183" s="61"/>
      <c r="AU183" s="5"/>
    </row>
    <row r="184" spans="5:47" x14ac:dyDescent="0.2">
      <c r="E184" s="61"/>
      <c r="AU184" s="5"/>
    </row>
    <row r="185" spans="5:47" x14ac:dyDescent="0.2">
      <c r="E185" s="61"/>
      <c r="AU185" s="5"/>
    </row>
    <row r="186" spans="5:47" x14ac:dyDescent="0.2">
      <c r="E186" s="61"/>
      <c r="AU186" s="5"/>
    </row>
    <row r="187" spans="5:47" x14ac:dyDescent="0.2">
      <c r="E187" s="61"/>
      <c r="AU187" s="5"/>
    </row>
    <row r="188" spans="5:47" x14ac:dyDescent="0.2">
      <c r="E188" s="61"/>
      <c r="AU188" s="5"/>
    </row>
    <row r="189" spans="5:47" x14ac:dyDescent="0.2">
      <c r="E189" s="61"/>
      <c r="AU189" s="5"/>
    </row>
    <row r="190" spans="5:47" x14ac:dyDescent="0.2">
      <c r="E190" s="61"/>
      <c r="AU190" s="5"/>
    </row>
    <row r="191" spans="5:47" x14ac:dyDescent="0.2">
      <c r="E191" s="61"/>
      <c r="AU191" s="5"/>
    </row>
    <row r="192" spans="5:47" x14ac:dyDescent="0.2">
      <c r="E192" s="61"/>
      <c r="AU192" s="5"/>
    </row>
    <row r="193" spans="5:47" x14ac:dyDescent="0.2">
      <c r="E193" s="61"/>
      <c r="AU193" s="5"/>
    </row>
    <row r="194" spans="5:47" x14ac:dyDescent="0.2">
      <c r="E194" s="61"/>
      <c r="AU194" s="5"/>
    </row>
    <row r="195" spans="5:47" x14ac:dyDescent="0.2">
      <c r="E195" s="61"/>
      <c r="AU195" s="5"/>
    </row>
    <row r="196" spans="5:47" x14ac:dyDescent="0.2">
      <c r="E196" s="61"/>
      <c r="AU196" s="5"/>
    </row>
    <row r="197" spans="5:47" x14ac:dyDescent="0.2">
      <c r="E197" s="61"/>
      <c r="AU197" s="5"/>
    </row>
    <row r="198" spans="5:47" x14ac:dyDescent="0.2">
      <c r="E198" s="61"/>
      <c r="AU198" s="5"/>
    </row>
    <row r="199" spans="5:47" x14ac:dyDescent="0.2">
      <c r="E199" s="61"/>
      <c r="AU199" s="5"/>
    </row>
    <row r="200" spans="5:47" x14ac:dyDescent="0.2">
      <c r="E200" s="61"/>
      <c r="AU200" s="5"/>
    </row>
    <row r="201" spans="5:47" x14ac:dyDescent="0.2">
      <c r="E201" s="61"/>
      <c r="AU201" s="5"/>
    </row>
    <row r="202" spans="5:47" x14ac:dyDescent="0.2">
      <c r="E202" s="61"/>
      <c r="AU202" s="5"/>
    </row>
    <row r="203" spans="5:47" x14ac:dyDescent="0.2">
      <c r="E203" s="61"/>
      <c r="AU203" s="5"/>
    </row>
    <row r="204" spans="5:47" x14ac:dyDescent="0.2">
      <c r="E204" s="61"/>
      <c r="AU204" s="5"/>
    </row>
    <row r="205" spans="5:47" x14ac:dyDescent="0.2">
      <c r="E205" s="61"/>
      <c r="AU205" s="5"/>
    </row>
    <row r="206" spans="5:47" x14ac:dyDescent="0.2">
      <c r="E206" s="61"/>
      <c r="AU206" s="5"/>
    </row>
    <row r="207" spans="5:47" x14ac:dyDescent="0.2">
      <c r="E207" s="61"/>
      <c r="AU207" s="5"/>
    </row>
    <row r="208" spans="5:47" x14ac:dyDescent="0.2">
      <c r="E208" s="61"/>
      <c r="AU208" s="5"/>
    </row>
    <row r="209" spans="5:47" x14ac:dyDescent="0.2">
      <c r="E209" s="61"/>
      <c r="AU209" s="5"/>
    </row>
    <row r="210" spans="5:47" x14ac:dyDescent="0.2">
      <c r="E210" s="61"/>
      <c r="AU210" s="5"/>
    </row>
    <row r="211" spans="5:47" x14ac:dyDescent="0.2">
      <c r="E211" s="61"/>
      <c r="AU211" s="5"/>
    </row>
    <row r="212" spans="5:47" x14ac:dyDescent="0.2">
      <c r="E212" s="61"/>
      <c r="AU212" s="5"/>
    </row>
    <row r="213" spans="5:47" x14ac:dyDescent="0.2">
      <c r="E213" s="61"/>
      <c r="AU213" s="5"/>
    </row>
    <row r="214" spans="5:47" x14ac:dyDescent="0.2">
      <c r="E214" s="61"/>
      <c r="AU214" s="5"/>
    </row>
    <row r="215" spans="5:47" x14ac:dyDescent="0.2">
      <c r="E215" s="61"/>
      <c r="AU215" s="5"/>
    </row>
    <row r="216" spans="5:47" x14ac:dyDescent="0.2">
      <c r="E216" s="61"/>
      <c r="AU216" s="5"/>
    </row>
    <row r="217" spans="5:47" x14ac:dyDescent="0.2">
      <c r="E217" s="61"/>
      <c r="AU217" s="5"/>
    </row>
    <row r="218" spans="5:47" x14ac:dyDescent="0.2">
      <c r="E218" s="61"/>
      <c r="AU218" s="5"/>
    </row>
    <row r="219" spans="5:47" x14ac:dyDescent="0.2">
      <c r="E219" s="61"/>
      <c r="AU219" s="5"/>
    </row>
    <row r="220" spans="5:47" x14ac:dyDescent="0.2">
      <c r="E220" s="61"/>
      <c r="AU220" s="5"/>
    </row>
    <row r="221" spans="5:47" x14ac:dyDescent="0.2">
      <c r="E221" s="61"/>
      <c r="AU221" s="5"/>
    </row>
    <row r="222" spans="5:47" x14ac:dyDescent="0.2">
      <c r="E222" s="61"/>
      <c r="AU222" s="5"/>
    </row>
    <row r="223" spans="5:47" x14ac:dyDescent="0.2">
      <c r="E223" s="61"/>
      <c r="AU223" s="5"/>
    </row>
    <row r="224" spans="5:47" x14ac:dyDescent="0.2">
      <c r="E224" s="61"/>
      <c r="AU224" s="5"/>
    </row>
    <row r="225" spans="5:47" x14ac:dyDescent="0.2">
      <c r="E225" s="61"/>
      <c r="AU225" s="5"/>
    </row>
    <row r="226" spans="5:47" x14ac:dyDescent="0.2">
      <c r="E226" s="61"/>
      <c r="AU226" s="5"/>
    </row>
    <row r="227" spans="5:47" x14ac:dyDescent="0.2">
      <c r="E227" s="61"/>
      <c r="AU227" s="5"/>
    </row>
    <row r="228" spans="5:47" x14ac:dyDescent="0.2">
      <c r="E228" s="61"/>
      <c r="AU228" s="5"/>
    </row>
    <row r="229" spans="5:47" x14ac:dyDescent="0.2">
      <c r="E229" s="61"/>
      <c r="AU229" s="5"/>
    </row>
    <row r="230" spans="5:47" x14ac:dyDescent="0.2">
      <c r="E230" s="61"/>
      <c r="AU230" s="5"/>
    </row>
    <row r="231" spans="5:47" x14ac:dyDescent="0.2">
      <c r="E231" s="61"/>
      <c r="AU231" s="5"/>
    </row>
    <row r="232" spans="5:47" x14ac:dyDescent="0.2">
      <c r="E232" s="61"/>
      <c r="AU232" s="5"/>
    </row>
    <row r="233" spans="5:47" x14ac:dyDescent="0.2">
      <c r="E233" s="61"/>
      <c r="AU233" s="5"/>
    </row>
    <row r="234" spans="5:47" x14ac:dyDescent="0.2">
      <c r="E234" s="61"/>
      <c r="AU234" s="5"/>
    </row>
    <row r="235" spans="5:47" x14ac:dyDescent="0.2">
      <c r="E235" s="61"/>
      <c r="AU235" s="5"/>
    </row>
    <row r="236" spans="5:47" x14ac:dyDescent="0.2">
      <c r="E236" s="61"/>
      <c r="AU236" s="5"/>
    </row>
    <row r="237" spans="5:47" x14ac:dyDescent="0.2">
      <c r="E237" s="61"/>
      <c r="AU237" s="5"/>
    </row>
    <row r="238" spans="5:47" x14ac:dyDescent="0.2">
      <c r="E238" s="61"/>
      <c r="AU238" s="5"/>
    </row>
    <row r="239" spans="5:47" x14ac:dyDescent="0.2">
      <c r="E239" s="61"/>
      <c r="AU239" s="5"/>
    </row>
    <row r="240" spans="5:47" x14ac:dyDescent="0.2">
      <c r="E240" s="61"/>
      <c r="AU240" s="5"/>
    </row>
    <row r="241" spans="5:47" x14ac:dyDescent="0.2">
      <c r="E241" s="61"/>
      <c r="AU241" s="5"/>
    </row>
    <row r="242" spans="5:47" x14ac:dyDescent="0.2">
      <c r="E242" s="61"/>
      <c r="AU242" s="5"/>
    </row>
    <row r="243" spans="5:47" x14ac:dyDescent="0.2">
      <c r="E243" s="61"/>
      <c r="AU243" s="5"/>
    </row>
    <row r="244" spans="5:47" x14ac:dyDescent="0.2">
      <c r="E244" s="61"/>
      <c r="AU244" s="5"/>
    </row>
    <row r="245" spans="5:47" x14ac:dyDescent="0.2">
      <c r="E245" s="61"/>
      <c r="AU245" s="5"/>
    </row>
    <row r="246" spans="5:47" x14ac:dyDescent="0.2">
      <c r="E246" s="61"/>
      <c r="AU246" s="5"/>
    </row>
    <row r="247" spans="5:47" x14ac:dyDescent="0.2">
      <c r="E247" s="61"/>
      <c r="AU247" s="5"/>
    </row>
    <row r="248" spans="5:47" x14ac:dyDescent="0.2">
      <c r="E248" s="61"/>
      <c r="AU248" s="5"/>
    </row>
    <row r="249" spans="5:47" x14ac:dyDescent="0.2">
      <c r="E249" s="61"/>
      <c r="AU249" s="5"/>
    </row>
    <row r="250" spans="5:47" x14ac:dyDescent="0.2">
      <c r="E250" s="61"/>
      <c r="AU250" s="5"/>
    </row>
    <row r="251" spans="5:47" x14ac:dyDescent="0.2">
      <c r="E251" s="61"/>
      <c r="AU251" s="5"/>
    </row>
    <row r="252" spans="5:47" x14ac:dyDescent="0.2">
      <c r="E252" s="61"/>
      <c r="AU252" s="5"/>
    </row>
    <row r="253" spans="5:47" x14ac:dyDescent="0.2">
      <c r="E253" s="61"/>
      <c r="AU253" s="5"/>
    </row>
    <row r="254" spans="5:47" x14ac:dyDescent="0.2">
      <c r="E254" s="61"/>
      <c r="AU254" s="5"/>
    </row>
    <row r="255" spans="5:47" x14ac:dyDescent="0.2">
      <c r="E255" s="61"/>
      <c r="AU255" s="5"/>
    </row>
    <row r="256" spans="5:47" x14ac:dyDescent="0.2">
      <c r="E256" s="61"/>
      <c r="AU256" s="5"/>
    </row>
    <row r="257" spans="5:47" x14ac:dyDescent="0.2">
      <c r="E257" s="61"/>
      <c r="AU257" s="5"/>
    </row>
    <row r="258" spans="5:47" x14ac:dyDescent="0.2">
      <c r="E258" s="61"/>
      <c r="AU258" s="5"/>
    </row>
    <row r="259" spans="5:47" x14ac:dyDescent="0.2">
      <c r="E259" s="61"/>
      <c r="AU259" s="5"/>
    </row>
    <row r="260" spans="5:47" x14ac:dyDescent="0.2">
      <c r="E260" s="61"/>
      <c r="AU260" s="5"/>
    </row>
    <row r="261" spans="5:47" x14ac:dyDescent="0.2">
      <c r="E261" s="61"/>
      <c r="AU261" s="5"/>
    </row>
    <row r="262" spans="5:47" x14ac:dyDescent="0.2">
      <c r="E262" s="61"/>
      <c r="AU262" s="5"/>
    </row>
    <row r="263" spans="5:47" x14ac:dyDescent="0.2">
      <c r="E263" s="61"/>
      <c r="AU263" s="5"/>
    </row>
    <row r="264" spans="5:47" x14ac:dyDescent="0.2">
      <c r="E264" s="61"/>
      <c r="AU264" s="5"/>
    </row>
    <row r="265" spans="5:47" x14ac:dyDescent="0.2">
      <c r="E265" s="61"/>
      <c r="AU265" s="5"/>
    </row>
    <row r="266" spans="5:47" x14ac:dyDescent="0.2">
      <c r="E266" s="61"/>
      <c r="AU266" s="5"/>
    </row>
    <row r="267" spans="5:47" x14ac:dyDescent="0.2">
      <c r="E267" s="61"/>
      <c r="AU267" s="5"/>
    </row>
    <row r="268" spans="5:47" x14ac:dyDescent="0.2">
      <c r="E268" s="61"/>
      <c r="AU268" s="5"/>
    </row>
    <row r="269" spans="5:47" x14ac:dyDescent="0.2">
      <c r="E269" s="61"/>
      <c r="AU269" s="5"/>
    </row>
    <row r="270" spans="5:47" x14ac:dyDescent="0.2">
      <c r="E270" s="61"/>
      <c r="AU270" s="5"/>
    </row>
    <row r="271" spans="5:47" x14ac:dyDescent="0.2">
      <c r="E271" s="61"/>
      <c r="AU271" s="5"/>
    </row>
    <row r="272" spans="5:47" x14ac:dyDescent="0.2">
      <c r="E272" s="61"/>
      <c r="AU272" s="5"/>
    </row>
    <row r="273" spans="5:47" x14ac:dyDescent="0.2">
      <c r="E273" s="61"/>
      <c r="AU273" s="5"/>
    </row>
    <row r="274" spans="5:47" x14ac:dyDescent="0.2">
      <c r="E274" s="61"/>
      <c r="AU274" s="5"/>
    </row>
    <row r="275" spans="5:47" x14ac:dyDescent="0.2">
      <c r="E275" s="61"/>
      <c r="AU275" s="5"/>
    </row>
    <row r="276" spans="5:47" x14ac:dyDescent="0.2">
      <c r="E276" s="61"/>
      <c r="AU276" s="5"/>
    </row>
    <row r="277" spans="5:47" x14ac:dyDescent="0.2">
      <c r="E277" s="61"/>
      <c r="AU277" s="5"/>
    </row>
    <row r="278" spans="5:47" x14ac:dyDescent="0.2">
      <c r="E278" s="61"/>
      <c r="AU278" s="5"/>
    </row>
    <row r="279" spans="5:47" x14ac:dyDescent="0.2">
      <c r="E279" s="61"/>
      <c r="AU279" s="5"/>
    </row>
    <row r="280" spans="5:47" x14ac:dyDescent="0.2">
      <c r="E280" s="61"/>
      <c r="AU280" s="5"/>
    </row>
    <row r="281" spans="5:47" x14ac:dyDescent="0.2">
      <c r="E281" s="61"/>
      <c r="AU281" s="5"/>
    </row>
    <row r="282" spans="5:47" x14ac:dyDescent="0.2">
      <c r="E282" s="61"/>
      <c r="AU282" s="5"/>
    </row>
    <row r="283" spans="5:47" x14ac:dyDescent="0.2">
      <c r="E283" s="61"/>
      <c r="AU283" s="5"/>
    </row>
    <row r="284" spans="5:47" x14ac:dyDescent="0.2">
      <c r="E284" s="61"/>
      <c r="AU284" s="5"/>
    </row>
    <row r="285" spans="5:47" x14ac:dyDescent="0.2">
      <c r="E285" s="61"/>
      <c r="AU285" s="5"/>
    </row>
    <row r="286" spans="5:47" x14ac:dyDescent="0.2">
      <c r="E286" s="61"/>
      <c r="AU286" s="5"/>
    </row>
    <row r="287" spans="5:47" x14ac:dyDescent="0.2">
      <c r="E287" s="61"/>
      <c r="AU287" s="5"/>
    </row>
    <row r="288" spans="5:47" x14ac:dyDescent="0.2">
      <c r="E288" s="61"/>
      <c r="AU288" s="5"/>
    </row>
    <row r="289" spans="5:47" x14ac:dyDescent="0.2">
      <c r="E289" s="61"/>
      <c r="AU289" s="5"/>
    </row>
    <row r="290" spans="5:47" x14ac:dyDescent="0.2">
      <c r="E290" s="61"/>
      <c r="AU290" s="5"/>
    </row>
    <row r="291" spans="5:47" x14ac:dyDescent="0.2">
      <c r="E291" s="61"/>
      <c r="AU291" s="5"/>
    </row>
    <row r="292" spans="5:47" x14ac:dyDescent="0.2">
      <c r="E292" s="61"/>
      <c r="AU292" s="5"/>
    </row>
    <row r="293" spans="5:47" x14ac:dyDescent="0.2">
      <c r="E293" s="61"/>
      <c r="AU293" s="5"/>
    </row>
    <row r="294" spans="5:47" x14ac:dyDescent="0.2">
      <c r="E294" s="61"/>
      <c r="AU294" s="5"/>
    </row>
    <row r="295" spans="5:47" x14ac:dyDescent="0.2">
      <c r="E295" s="61"/>
      <c r="AU295" s="5"/>
    </row>
    <row r="296" spans="5:47" x14ac:dyDescent="0.2">
      <c r="E296" s="61"/>
      <c r="AU296" s="5"/>
    </row>
    <row r="297" spans="5:47" x14ac:dyDescent="0.2">
      <c r="E297" s="61"/>
      <c r="AU297" s="5"/>
    </row>
    <row r="298" spans="5:47" x14ac:dyDescent="0.2">
      <c r="E298" s="61"/>
      <c r="AU298" s="5"/>
    </row>
    <row r="299" spans="5:47" x14ac:dyDescent="0.2">
      <c r="E299" s="61"/>
      <c r="AU299" s="5"/>
    </row>
    <row r="300" spans="5:47" x14ac:dyDescent="0.2">
      <c r="E300" s="61"/>
      <c r="AU300" s="5"/>
    </row>
    <row r="301" spans="5:47" x14ac:dyDescent="0.2">
      <c r="E301" s="61"/>
      <c r="AU301" s="5"/>
    </row>
    <row r="302" spans="5:47" x14ac:dyDescent="0.2">
      <c r="E302" s="61"/>
      <c r="AU302" s="5"/>
    </row>
    <row r="303" spans="5:47" x14ac:dyDescent="0.2">
      <c r="E303" s="61"/>
      <c r="AU303" s="5"/>
    </row>
    <row r="304" spans="5:47" x14ac:dyDescent="0.2">
      <c r="E304" s="61"/>
      <c r="AU304" s="5"/>
    </row>
    <row r="305" spans="5:47" x14ac:dyDescent="0.2">
      <c r="E305" s="61"/>
      <c r="AU305" s="5"/>
    </row>
    <row r="306" spans="5:47" x14ac:dyDescent="0.2">
      <c r="E306" s="61"/>
      <c r="AU306" s="5"/>
    </row>
    <row r="307" spans="5:47" x14ac:dyDescent="0.2">
      <c r="E307" s="61"/>
      <c r="AU307" s="5"/>
    </row>
    <row r="308" spans="5:47" x14ac:dyDescent="0.2">
      <c r="E308" s="61"/>
      <c r="AU308" s="5"/>
    </row>
    <row r="309" spans="5:47" x14ac:dyDescent="0.2">
      <c r="E309" s="61"/>
      <c r="AU309" s="5"/>
    </row>
    <row r="310" spans="5:47" x14ac:dyDescent="0.2">
      <c r="E310" s="61"/>
      <c r="AU310" s="5"/>
    </row>
    <row r="311" spans="5:47" x14ac:dyDescent="0.2">
      <c r="E311" s="61"/>
      <c r="AU311" s="5"/>
    </row>
    <row r="312" spans="5:47" x14ac:dyDescent="0.2">
      <c r="E312" s="61"/>
      <c r="AU312" s="5"/>
    </row>
    <row r="313" spans="5:47" x14ac:dyDescent="0.2">
      <c r="E313" s="61"/>
      <c r="AU313" s="5"/>
    </row>
    <row r="314" spans="5:47" x14ac:dyDescent="0.2">
      <c r="E314" s="61"/>
      <c r="AU314" s="5"/>
    </row>
    <row r="315" spans="5:47" x14ac:dyDescent="0.2">
      <c r="E315" s="61"/>
      <c r="AU315" s="5"/>
    </row>
    <row r="316" spans="5:47" x14ac:dyDescent="0.2">
      <c r="E316" s="61"/>
      <c r="AU316" s="5"/>
    </row>
    <row r="317" spans="5:47" x14ac:dyDescent="0.2">
      <c r="E317" s="61"/>
      <c r="AU317" s="5"/>
    </row>
    <row r="318" spans="5:47" x14ac:dyDescent="0.2">
      <c r="E318" s="61"/>
      <c r="AU318" s="5"/>
    </row>
    <row r="319" spans="5:47" x14ac:dyDescent="0.2">
      <c r="E319" s="61"/>
      <c r="AU319" s="5"/>
    </row>
    <row r="320" spans="5:47" x14ac:dyDescent="0.2">
      <c r="E320" s="61"/>
      <c r="AU320" s="5"/>
    </row>
    <row r="321" spans="5:47" x14ac:dyDescent="0.2">
      <c r="E321" s="61"/>
      <c r="AU321" s="5"/>
    </row>
    <row r="322" spans="5:47" x14ac:dyDescent="0.2">
      <c r="E322" s="61"/>
      <c r="AU322" s="5"/>
    </row>
    <row r="323" spans="5:47" x14ac:dyDescent="0.2">
      <c r="E323" s="61"/>
      <c r="AU323" s="5"/>
    </row>
    <row r="324" spans="5:47" x14ac:dyDescent="0.2">
      <c r="E324" s="61"/>
      <c r="AU324" s="5"/>
    </row>
    <row r="325" spans="5:47" x14ac:dyDescent="0.2">
      <c r="E325" s="61"/>
      <c r="AU325" s="5"/>
    </row>
    <row r="326" spans="5:47" x14ac:dyDescent="0.2">
      <c r="E326" s="61"/>
      <c r="AU326" s="5"/>
    </row>
    <row r="327" spans="5:47" x14ac:dyDescent="0.2">
      <c r="E327" s="61"/>
      <c r="AU327" s="5"/>
    </row>
    <row r="328" spans="5:47" x14ac:dyDescent="0.2">
      <c r="E328" s="61"/>
      <c r="AU328" s="5"/>
    </row>
    <row r="329" spans="5:47" x14ac:dyDescent="0.2">
      <c r="E329" s="61"/>
      <c r="AU329" s="5"/>
    </row>
    <row r="330" spans="5:47" x14ac:dyDescent="0.2">
      <c r="E330" s="61"/>
      <c r="AU330" s="5"/>
    </row>
    <row r="331" spans="5:47" x14ac:dyDescent="0.2">
      <c r="E331" s="61"/>
      <c r="AU331" s="5"/>
    </row>
    <row r="332" spans="5:47" x14ac:dyDescent="0.2">
      <c r="E332" s="61"/>
      <c r="AU332" s="5"/>
    </row>
    <row r="333" spans="5:47" x14ac:dyDescent="0.2">
      <c r="E333" s="61"/>
      <c r="AU333" s="5"/>
    </row>
    <row r="334" spans="5:47" x14ac:dyDescent="0.2">
      <c r="E334" s="61"/>
      <c r="AU334" s="5"/>
    </row>
    <row r="335" spans="5:47" x14ac:dyDescent="0.2">
      <c r="E335" s="61"/>
      <c r="AU335" s="5"/>
    </row>
    <row r="336" spans="5:47" x14ac:dyDescent="0.2">
      <c r="E336" s="61"/>
      <c r="AU336" s="5"/>
    </row>
    <row r="337" spans="5:47" x14ac:dyDescent="0.2">
      <c r="E337" s="61"/>
      <c r="AU337" s="5"/>
    </row>
    <row r="338" spans="5:47" x14ac:dyDescent="0.2">
      <c r="E338" s="61"/>
      <c r="AU338" s="5"/>
    </row>
    <row r="339" spans="5:47" x14ac:dyDescent="0.2">
      <c r="E339" s="61"/>
      <c r="AU339" s="5"/>
    </row>
    <row r="340" spans="5:47" x14ac:dyDescent="0.2">
      <c r="E340" s="61"/>
      <c r="AU340" s="5"/>
    </row>
    <row r="341" spans="5:47" x14ac:dyDescent="0.2">
      <c r="E341" s="61"/>
      <c r="AU341" s="5"/>
    </row>
    <row r="342" spans="5:47" x14ac:dyDescent="0.2">
      <c r="E342" s="61"/>
      <c r="AU342" s="5"/>
    </row>
    <row r="343" spans="5:47" x14ac:dyDescent="0.2">
      <c r="E343" s="61"/>
      <c r="AU343" s="5"/>
    </row>
    <row r="344" spans="5:47" x14ac:dyDescent="0.2">
      <c r="E344" s="61"/>
      <c r="AU344" s="5"/>
    </row>
    <row r="345" spans="5:47" x14ac:dyDescent="0.2">
      <c r="E345" s="61"/>
      <c r="AU345" s="5"/>
    </row>
    <row r="346" spans="5:47" x14ac:dyDescent="0.2">
      <c r="E346" s="61"/>
      <c r="AU346" s="5"/>
    </row>
    <row r="347" spans="5:47" x14ac:dyDescent="0.2">
      <c r="E347" s="61"/>
      <c r="AU347" s="5"/>
    </row>
    <row r="348" spans="5:47" x14ac:dyDescent="0.2">
      <c r="E348" s="61"/>
      <c r="AU348" s="5"/>
    </row>
    <row r="349" spans="5:47" x14ac:dyDescent="0.2">
      <c r="E349" s="61"/>
      <c r="AU349" s="5"/>
    </row>
    <row r="350" spans="5:47" x14ac:dyDescent="0.2">
      <c r="E350" s="61"/>
      <c r="AU350" s="5"/>
    </row>
    <row r="351" spans="5:47" x14ac:dyDescent="0.2">
      <c r="E351" s="61"/>
      <c r="AU351" s="5"/>
    </row>
    <row r="352" spans="5:47" x14ac:dyDescent="0.2">
      <c r="E352" s="61"/>
      <c r="AU352" s="5"/>
    </row>
    <row r="353" spans="5:47" x14ac:dyDescent="0.2">
      <c r="E353" s="61"/>
      <c r="AU353" s="5"/>
    </row>
    <row r="354" spans="5:47" x14ac:dyDescent="0.2">
      <c r="E354" s="61"/>
      <c r="AU354" s="5"/>
    </row>
    <row r="355" spans="5:47" x14ac:dyDescent="0.2">
      <c r="E355" s="61"/>
      <c r="AU355" s="5"/>
    </row>
    <row r="356" spans="5:47" x14ac:dyDescent="0.2">
      <c r="E356" s="61"/>
      <c r="AU356" s="5"/>
    </row>
    <row r="357" spans="5:47" x14ac:dyDescent="0.2">
      <c r="E357" s="61"/>
      <c r="AU357" s="5"/>
    </row>
    <row r="358" spans="5:47" x14ac:dyDescent="0.2">
      <c r="E358" s="61"/>
      <c r="AU358" s="5"/>
    </row>
    <row r="359" spans="5:47" x14ac:dyDescent="0.2">
      <c r="E359" s="61"/>
      <c r="AU359" s="5"/>
    </row>
    <row r="360" spans="5:47" x14ac:dyDescent="0.2">
      <c r="E360" s="61"/>
      <c r="AU360" s="5"/>
    </row>
    <row r="361" spans="5:47" x14ac:dyDescent="0.2">
      <c r="E361" s="61"/>
      <c r="AU361" s="5"/>
    </row>
    <row r="362" spans="5:47" x14ac:dyDescent="0.2">
      <c r="E362" s="61"/>
      <c r="AU362" s="5"/>
    </row>
    <row r="363" spans="5:47" x14ac:dyDescent="0.2">
      <c r="E363" s="61"/>
      <c r="AU363" s="5"/>
    </row>
    <row r="364" spans="5:47" x14ac:dyDescent="0.2">
      <c r="E364" s="61"/>
      <c r="AU364" s="5"/>
    </row>
    <row r="365" spans="5:47" x14ac:dyDescent="0.2">
      <c r="E365" s="61"/>
      <c r="AU365" s="5"/>
    </row>
    <row r="366" spans="5:47" x14ac:dyDescent="0.2">
      <c r="E366" s="61"/>
      <c r="AU366" s="5"/>
    </row>
    <row r="367" spans="5:47" x14ac:dyDescent="0.2">
      <c r="E367" s="61"/>
      <c r="AU367" s="5"/>
    </row>
    <row r="368" spans="5:47" x14ac:dyDescent="0.2">
      <c r="E368" s="61"/>
      <c r="AU368" s="5"/>
    </row>
    <row r="369" spans="5:47" x14ac:dyDescent="0.2">
      <c r="E369" s="61"/>
      <c r="AU369" s="5"/>
    </row>
    <row r="370" spans="5:47" x14ac:dyDescent="0.2">
      <c r="E370" s="61"/>
      <c r="AU370" s="5"/>
    </row>
    <row r="371" spans="5:47" x14ac:dyDescent="0.2">
      <c r="E371" s="61"/>
      <c r="AU371" s="5"/>
    </row>
    <row r="372" spans="5:47" x14ac:dyDescent="0.2">
      <c r="E372" s="61"/>
      <c r="AU372" s="5"/>
    </row>
    <row r="373" spans="5:47" x14ac:dyDescent="0.2">
      <c r="E373" s="61"/>
      <c r="AU373" s="5"/>
    </row>
    <row r="374" spans="5:47" x14ac:dyDescent="0.2">
      <c r="E374" s="61"/>
      <c r="AU374" s="5"/>
    </row>
    <row r="375" spans="5:47" x14ac:dyDescent="0.2">
      <c r="E375" s="61"/>
      <c r="AU375" s="5"/>
    </row>
    <row r="376" spans="5:47" x14ac:dyDescent="0.2">
      <c r="E376" s="61"/>
      <c r="AU376" s="5"/>
    </row>
    <row r="377" spans="5:47" x14ac:dyDescent="0.2">
      <c r="E377" s="61"/>
      <c r="AU377" s="5"/>
    </row>
    <row r="378" spans="5:47" x14ac:dyDescent="0.2">
      <c r="E378" s="61"/>
      <c r="AU378" s="5"/>
    </row>
    <row r="379" spans="5:47" x14ac:dyDescent="0.2">
      <c r="E379" s="61"/>
      <c r="AU379" s="5"/>
    </row>
    <row r="380" spans="5:47" x14ac:dyDescent="0.2">
      <c r="E380" s="61"/>
      <c r="AU380" s="5"/>
    </row>
    <row r="381" spans="5:47" x14ac:dyDescent="0.2">
      <c r="E381" s="61"/>
      <c r="AU381" s="5"/>
    </row>
    <row r="382" spans="5:47" x14ac:dyDescent="0.2">
      <c r="E382" s="61"/>
      <c r="AU382" s="5"/>
    </row>
    <row r="383" spans="5:47" x14ac:dyDescent="0.2">
      <c r="E383" s="61"/>
      <c r="AU383" s="5"/>
    </row>
    <row r="384" spans="5:47" x14ac:dyDescent="0.2">
      <c r="E384" s="61"/>
      <c r="AU384" s="5"/>
    </row>
    <row r="385" spans="5:47" x14ac:dyDescent="0.2">
      <c r="E385" s="61"/>
      <c r="AU385" s="5"/>
    </row>
    <row r="386" spans="5:47" x14ac:dyDescent="0.2">
      <c r="E386" s="61"/>
      <c r="AU386" s="5"/>
    </row>
    <row r="387" spans="5:47" x14ac:dyDescent="0.2">
      <c r="E387" s="61"/>
      <c r="AU387" s="5"/>
    </row>
    <row r="388" spans="5:47" x14ac:dyDescent="0.2">
      <c r="E388" s="61"/>
      <c r="AU388" s="5"/>
    </row>
    <row r="389" spans="5:47" x14ac:dyDescent="0.2">
      <c r="E389" s="61"/>
      <c r="AU389" s="5"/>
    </row>
    <row r="390" spans="5:47" x14ac:dyDescent="0.2">
      <c r="E390" s="61"/>
      <c r="AU390" s="5"/>
    </row>
    <row r="391" spans="5:47" x14ac:dyDescent="0.2">
      <c r="E391" s="61"/>
      <c r="AU391" s="5"/>
    </row>
    <row r="392" spans="5:47" x14ac:dyDescent="0.2">
      <c r="E392" s="61"/>
      <c r="AU392" s="5"/>
    </row>
    <row r="393" spans="5:47" x14ac:dyDescent="0.2">
      <c r="E393" s="61"/>
      <c r="AU393" s="5"/>
    </row>
    <row r="394" spans="5:47" x14ac:dyDescent="0.2">
      <c r="E394" s="61"/>
      <c r="AU394" s="5"/>
    </row>
    <row r="395" spans="5:47" x14ac:dyDescent="0.2">
      <c r="E395" s="61"/>
      <c r="AU395" s="5"/>
    </row>
    <row r="396" spans="5:47" x14ac:dyDescent="0.2">
      <c r="E396" s="61"/>
      <c r="AU396" s="5"/>
    </row>
    <row r="397" spans="5:47" x14ac:dyDescent="0.2">
      <c r="E397" s="61"/>
      <c r="AU397" s="5"/>
    </row>
    <row r="398" spans="5:47" x14ac:dyDescent="0.2">
      <c r="E398" s="61"/>
      <c r="AU398" s="5"/>
    </row>
    <row r="399" spans="5:47" x14ac:dyDescent="0.2">
      <c r="E399" s="61"/>
      <c r="AU399" s="5"/>
    </row>
    <row r="400" spans="5:47" x14ac:dyDescent="0.2">
      <c r="E400" s="61"/>
      <c r="AU400" s="5"/>
    </row>
    <row r="401" spans="5:47" x14ac:dyDescent="0.2">
      <c r="E401" s="61"/>
      <c r="AU401" s="5"/>
    </row>
    <row r="402" spans="5:47" x14ac:dyDescent="0.2">
      <c r="E402" s="61"/>
      <c r="AU402" s="5"/>
    </row>
    <row r="403" spans="5:47" x14ac:dyDescent="0.2">
      <c r="E403" s="61"/>
      <c r="AU403" s="5"/>
    </row>
    <row r="404" spans="5:47" x14ac:dyDescent="0.2">
      <c r="E404" s="61"/>
      <c r="AU404" s="5"/>
    </row>
    <row r="405" spans="5:47" x14ac:dyDescent="0.2">
      <c r="E405" s="61"/>
      <c r="AU405" s="5"/>
    </row>
    <row r="406" spans="5:47" x14ac:dyDescent="0.2">
      <c r="E406" s="61"/>
      <c r="AU406" s="5"/>
    </row>
    <row r="407" spans="5:47" x14ac:dyDescent="0.2">
      <c r="E407" s="61"/>
      <c r="AU407" s="5"/>
    </row>
    <row r="408" spans="5:47" x14ac:dyDescent="0.2">
      <c r="E408" s="61"/>
      <c r="AU408" s="5"/>
    </row>
    <row r="409" spans="5:47" x14ac:dyDescent="0.2">
      <c r="E409" s="61"/>
      <c r="AU409" s="5"/>
    </row>
    <row r="410" spans="5:47" x14ac:dyDescent="0.2">
      <c r="E410" s="61"/>
      <c r="AU410" s="5"/>
    </row>
    <row r="411" spans="5:47" x14ac:dyDescent="0.2">
      <c r="E411" s="61"/>
      <c r="AU411" s="5"/>
    </row>
    <row r="412" spans="5:47" x14ac:dyDescent="0.2">
      <c r="E412" s="61"/>
      <c r="AU412" s="5"/>
    </row>
    <row r="413" spans="5:47" x14ac:dyDescent="0.2">
      <c r="E413" s="61"/>
      <c r="AU413" s="5"/>
    </row>
    <row r="414" spans="5:47" x14ac:dyDescent="0.2">
      <c r="E414" s="61"/>
      <c r="AU414" s="5"/>
    </row>
    <row r="415" spans="5:47" x14ac:dyDescent="0.2">
      <c r="E415" s="61"/>
      <c r="AU415" s="5"/>
    </row>
    <row r="416" spans="5:47" x14ac:dyDescent="0.2">
      <c r="E416" s="61"/>
      <c r="AU416" s="5"/>
    </row>
    <row r="417" spans="5:47" x14ac:dyDescent="0.2">
      <c r="E417" s="61"/>
      <c r="AU417" s="5"/>
    </row>
    <row r="418" spans="5:47" x14ac:dyDescent="0.2">
      <c r="E418" s="61"/>
      <c r="AU418" s="5"/>
    </row>
    <row r="419" spans="5:47" x14ac:dyDescent="0.2">
      <c r="E419" s="61"/>
      <c r="AU419" s="5"/>
    </row>
    <row r="420" spans="5:47" x14ac:dyDescent="0.2">
      <c r="E420" s="61"/>
      <c r="AU420" s="5"/>
    </row>
    <row r="421" spans="5:47" x14ac:dyDescent="0.2">
      <c r="E421" s="61"/>
      <c r="AU421" s="5"/>
    </row>
    <row r="422" spans="5:47" x14ac:dyDescent="0.2">
      <c r="E422" s="61"/>
      <c r="AU422" s="5"/>
    </row>
    <row r="423" spans="5:47" x14ac:dyDescent="0.2">
      <c r="E423" s="61"/>
      <c r="AU423" s="5"/>
    </row>
    <row r="424" spans="5:47" x14ac:dyDescent="0.2">
      <c r="E424" s="61"/>
      <c r="AU424" s="5"/>
    </row>
    <row r="425" spans="5:47" x14ac:dyDescent="0.2">
      <c r="E425" s="61"/>
      <c r="AU425" s="5"/>
    </row>
    <row r="426" spans="5:47" x14ac:dyDescent="0.2">
      <c r="E426" s="61"/>
      <c r="AU426" s="5"/>
    </row>
    <row r="427" spans="5:47" x14ac:dyDescent="0.2">
      <c r="E427" s="61"/>
      <c r="AU427" s="5"/>
    </row>
    <row r="428" spans="5:47" x14ac:dyDescent="0.2">
      <c r="E428" s="61"/>
      <c r="AU428" s="5"/>
    </row>
    <row r="429" spans="5:47" x14ac:dyDescent="0.2">
      <c r="E429" s="61"/>
      <c r="AU429" s="5"/>
    </row>
    <row r="430" spans="5:47" x14ac:dyDescent="0.2">
      <c r="E430" s="61"/>
      <c r="AU430" s="5"/>
    </row>
    <row r="431" spans="5:47" x14ac:dyDescent="0.2">
      <c r="E431" s="61"/>
      <c r="AU431" s="5"/>
    </row>
    <row r="432" spans="5:47" x14ac:dyDescent="0.2">
      <c r="E432" s="61"/>
      <c r="AU432" s="5"/>
    </row>
    <row r="433" spans="5:47" x14ac:dyDescent="0.2">
      <c r="E433" s="61"/>
      <c r="AU433" s="5"/>
    </row>
    <row r="434" spans="5:47" x14ac:dyDescent="0.2">
      <c r="E434" s="61"/>
      <c r="AU434" s="5"/>
    </row>
    <row r="435" spans="5:47" x14ac:dyDescent="0.2">
      <c r="E435" s="61"/>
      <c r="AU435" s="5"/>
    </row>
    <row r="436" spans="5:47" x14ac:dyDescent="0.2">
      <c r="E436" s="61"/>
      <c r="AU436" s="5"/>
    </row>
    <row r="437" spans="5:47" x14ac:dyDescent="0.2">
      <c r="E437" s="61"/>
      <c r="AU437" s="5"/>
    </row>
    <row r="438" spans="5:47" x14ac:dyDescent="0.2">
      <c r="E438" s="61"/>
      <c r="AU438" s="5"/>
    </row>
    <row r="439" spans="5:47" x14ac:dyDescent="0.2">
      <c r="E439" s="61"/>
      <c r="AU439" s="5"/>
    </row>
    <row r="440" spans="5:47" x14ac:dyDescent="0.2">
      <c r="E440" s="61"/>
      <c r="AU440" s="5"/>
    </row>
    <row r="441" spans="5:47" x14ac:dyDescent="0.2">
      <c r="E441" s="61"/>
      <c r="AU441" s="5"/>
    </row>
    <row r="442" spans="5:47" x14ac:dyDescent="0.2">
      <c r="E442" s="61"/>
      <c r="AU442" s="5"/>
    </row>
    <row r="443" spans="5:47" x14ac:dyDescent="0.2">
      <c r="E443" s="61"/>
      <c r="AU443" s="5"/>
    </row>
    <row r="444" spans="5:47" x14ac:dyDescent="0.2">
      <c r="E444" s="61"/>
      <c r="AU444" s="5"/>
    </row>
    <row r="445" spans="5:47" x14ac:dyDescent="0.2">
      <c r="E445" s="61"/>
      <c r="AU445" s="5"/>
    </row>
    <row r="446" spans="5:47" x14ac:dyDescent="0.2">
      <c r="E446" s="61"/>
      <c r="AU446" s="5"/>
    </row>
    <row r="447" spans="5:47" x14ac:dyDescent="0.2">
      <c r="E447" s="61"/>
      <c r="AU447" s="5"/>
    </row>
    <row r="448" spans="5:47" x14ac:dyDescent="0.2">
      <c r="E448" s="61"/>
      <c r="AU448" s="5"/>
    </row>
    <row r="449" spans="5:47" x14ac:dyDescent="0.2">
      <c r="E449" s="61"/>
      <c r="AU449" s="5"/>
    </row>
    <row r="450" spans="5:47" x14ac:dyDescent="0.2">
      <c r="E450" s="61"/>
      <c r="AU450" s="5"/>
    </row>
    <row r="451" spans="5:47" x14ac:dyDescent="0.2">
      <c r="E451" s="61"/>
      <c r="AU451" s="5"/>
    </row>
    <row r="452" spans="5:47" x14ac:dyDescent="0.2">
      <c r="E452" s="61"/>
      <c r="AU452" s="5"/>
    </row>
    <row r="453" spans="5:47" x14ac:dyDescent="0.2">
      <c r="E453" s="61"/>
      <c r="AU453" s="5"/>
    </row>
    <row r="454" spans="5:47" x14ac:dyDescent="0.2">
      <c r="E454" s="61"/>
      <c r="AU454" s="5"/>
    </row>
    <row r="455" spans="5:47" x14ac:dyDescent="0.2">
      <c r="E455" s="61"/>
      <c r="AU455" s="5"/>
    </row>
    <row r="456" spans="5:47" x14ac:dyDescent="0.2">
      <c r="E456" s="61"/>
      <c r="AU456" s="5"/>
    </row>
    <row r="457" spans="5:47" x14ac:dyDescent="0.2">
      <c r="E457" s="61"/>
      <c r="AU457" s="5"/>
    </row>
    <row r="458" spans="5:47" x14ac:dyDescent="0.2">
      <c r="E458" s="61"/>
      <c r="AU458" s="5"/>
    </row>
    <row r="459" spans="5:47" x14ac:dyDescent="0.2">
      <c r="E459" s="61"/>
      <c r="AU459" s="5"/>
    </row>
    <row r="460" spans="5:47" x14ac:dyDescent="0.2">
      <c r="E460" s="61"/>
      <c r="AU460" s="5"/>
    </row>
    <row r="461" spans="5:47" x14ac:dyDescent="0.2">
      <c r="E461" s="61"/>
      <c r="AU461" s="5"/>
    </row>
    <row r="462" spans="5:47" x14ac:dyDescent="0.2">
      <c r="E462" s="61"/>
      <c r="AU462" s="5"/>
    </row>
    <row r="463" spans="5:47" x14ac:dyDescent="0.2">
      <c r="E463" s="61"/>
      <c r="AU463" s="5"/>
    </row>
    <row r="464" spans="5:47" x14ac:dyDescent="0.2">
      <c r="E464" s="61"/>
      <c r="AU464" s="5"/>
    </row>
    <row r="465" spans="5:47" x14ac:dyDescent="0.2">
      <c r="E465" s="61"/>
      <c r="AU465" s="5"/>
    </row>
    <row r="466" spans="5:47" x14ac:dyDescent="0.2">
      <c r="E466" s="61"/>
      <c r="AU466" s="5"/>
    </row>
    <row r="467" spans="5:47" x14ac:dyDescent="0.2">
      <c r="E467" s="61"/>
      <c r="AU467" s="5"/>
    </row>
    <row r="468" spans="5:47" x14ac:dyDescent="0.2">
      <c r="E468" s="61"/>
      <c r="AU468" s="5"/>
    </row>
    <row r="469" spans="5:47" x14ac:dyDescent="0.2">
      <c r="E469" s="61"/>
      <c r="AU469" s="5"/>
    </row>
    <row r="470" spans="5:47" x14ac:dyDescent="0.2">
      <c r="E470" s="61"/>
      <c r="AU470" s="5"/>
    </row>
    <row r="471" spans="5:47" x14ac:dyDescent="0.2">
      <c r="E471" s="61"/>
      <c r="AU471" s="5"/>
    </row>
    <row r="472" spans="5:47" x14ac:dyDescent="0.2">
      <c r="E472" s="61"/>
      <c r="AU472" s="5"/>
    </row>
    <row r="473" spans="5:47" x14ac:dyDescent="0.2">
      <c r="E473" s="61"/>
      <c r="AU473" s="5"/>
    </row>
    <row r="474" spans="5:47" x14ac:dyDescent="0.2">
      <c r="E474" s="61"/>
      <c r="AU474" s="5"/>
    </row>
    <row r="475" spans="5:47" x14ac:dyDescent="0.2">
      <c r="E475" s="61"/>
      <c r="AU475" s="5"/>
    </row>
    <row r="476" spans="5:47" x14ac:dyDescent="0.2">
      <c r="E476" s="61"/>
      <c r="AU476" s="5"/>
    </row>
    <row r="477" spans="5:47" x14ac:dyDescent="0.2">
      <c r="E477" s="61"/>
      <c r="AU477" s="5"/>
    </row>
    <row r="478" spans="5:47" x14ac:dyDescent="0.2">
      <c r="E478" s="61"/>
      <c r="AU478" s="5"/>
    </row>
    <row r="479" spans="5:47" x14ac:dyDescent="0.2">
      <c r="E479" s="61"/>
      <c r="AU479" s="5"/>
    </row>
    <row r="480" spans="5:47" x14ac:dyDescent="0.2">
      <c r="E480" s="61"/>
      <c r="AU480" s="5"/>
    </row>
    <row r="481" spans="5:47" x14ac:dyDescent="0.2">
      <c r="E481" s="61"/>
      <c r="AU481" s="5"/>
    </row>
    <row r="482" spans="5:47" x14ac:dyDescent="0.2">
      <c r="E482" s="61"/>
      <c r="AU482" s="5"/>
    </row>
    <row r="483" spans="5:47" x14ac:dyDescent="0.2">
      <c r="E483" s="61"/>
      <c r="AU483" s="5"/>
    </row>
    <row r="484" spans="5:47" x14ac:dyDescent="0.2">
      <c r="E484" s="61"/>
      <c r="AU484" s="5"/>
    </row>
    <row r="485" spans="5:47" x14ac:dyDescent="0.2">
      <c r="E485" s="61"/>
      <c r="AU485" s="5"/>
    </row>
    <row r="486" spans="5:47" x14ac:dyDescent="0.2">
      <c r="E486" s="61"/>
      <c r="AU486" s="5"/>
    </row>
    <row r="487" spans="5:47" x14ac:dyDescent="0.2">
      <c r="E487" s="61"/>
      <c r="AU487" s="5"/>
    </row>
    <row r="488" spans="5:47" x14ac:dyDescent="0.2">
      <c r="E488" s="61"/>
      <c r="AU488" s="5"/>
    </row>
    <row r="489" spans="5:47" x14ac:dyDescent="0.2">
      <c r="E489" s="61"/>
      <c r="AU489" s="5"/>
    </row>
    <row r="490" spans="5:47" x14ac:dyDescent="0.2">
      <c r="E490" s="61"/>
      <c r="AU490" s="5"/>
    </row>
    <row r="491" spans="5:47" x14ac:dyDescent="0.2">
      <c r="E491" s="61"/>
      <c r="AU491" s="5"/>
    </row>
    <row r="492" spans="5:47" x14ac:dyDescent="0.2">
      <c r="E492" s="61"/>
      <c r="AU492" s="5"/>
    </row>
    <row r="493" spans="5:47" x14ac:dyDescent="0.2">
      <c r="E493" s="61"/>
      <c r="AU493" s="5"/>
    </row>
    <row r="494" spans="5:47" x14ac:dyDescent="0.2">
      <c r="E494" s="61"/>
      <c r="AU494" s="5"/>
    </row>
    <row r="495" spans="5:47" x14ac:dyDescent="0.2">
      <c r="E495" s="61"/>
      <c r="AU495" s="5"/>
    </row>
    <row r="496" spans="5:47" x14ac:dyDescent="0.2">
      <c r="E496" s="61"/>
      <c r="AU496" s="5"/>
    </row>
    <row r="497" spans="5:47" x14ac:dyDescent="0.2">
      <c r="E497" s="61"/>
      <c r="AU497" s="5"/>
    </row>
    <row r="498" spans="5:47" x14ac:dyDescent="0.2">
      <c r="E498" s="61"/>
      <c r="AU498" s="5"/>
    </row>
    <row r="499" spans="5:47" x14ac:dyDescent="0.2">
      <c r="E499" s="61"/>
      <c r="AU499" s="5"/>
    </row>
    <row r="500" spans="5:47" x14ac:dyDescent="0.2">
      <c r="E500" s="61"/>
      <c r="AU500" s="5"/>
    </row>
    <row r="501" spans="5:47" x14ac:dyDescent="0.2">
      <c r="E501" s="61"/>
      <c r="AU501" s="5"/>
    </row>
    <row r="502" spans="5:47" x14ac:dyDescent="0.2">
      <c r="E502" s="61"/>
      <c r="AU502" s="5"/>
    </row>
    <row r="503" spans="5:47" x14ac:dyDescent="0.2">
      <c r="E503" s="61"/>
      <c r="AU503" s="5"/>
    </row>
    <row r="504" spans="5:47" x14ac:dyDescent="0.2">
      <c r="E504" s="61"/>
      <c r="AU504" s="5"/>
    </row>
    <row r="505" spans="5:47" x14ac:dyDescent="0.2">
      <c r="E505" s="61"/>
      <c r="AU505" s="5"/>
    </row>
    <row r="506" spans="5:47" x14ac:dyDescent="0.2">
      <c r="E506" s="61"/>
      <c r="AU506" s="5"/>
    </row>
    <row r="507" spans="5:47" x14ac:dyDescent="0.2">
      <c r="E507" s="61"/>
    </row>
    <row r="508" spans="5:47" x14ac:dyDescent="0.2">
      <c r="E508" s="61"/>
    </row>
    <row r="509" spans="5:47" x14ac:dyDescent="0.2">
      <c r="E509" s="61"/>
    </row>
    <row r="510" spans="5:47" x14ac:dyDescent="0.2">
      <c r="E510" s="61"/>
    </row>
    <row r="511" spans="5:47" x14ac:dyDescent="0.2">
      <c r="E511" s="61"/>
    </row>
    <row r="512" spans="5:47" x14ac:dyDescent="0.2">
      <c r="E512" s="61"/>
    </row>
    <row r="513" spans="5:5" x14ac:dyDescent="0.2">
      <c r="E513" s="61"/>
    </row>
    <row r="514" spans="5:5" x14ac:dyDescent="0.2">
      <c r="E514" s="61"/>
    </row>
    <row r="515" spans="5:5" x14ac:dyDescent="0.2">
      <c r="E515" s="61"/>
    </row>
    <row r="516" spans="5:5" x14ac:dyDescent="0.2">
      <c r="E516" s="61"/>
    </row>
    <row r="517" spans="5:5" x14ac:dyDescent="0.2">
      <c r="E517" s="61"/>
    </row>
    <row r="518" spans="5:5" x14ac:dyDescent="0.2">
      <c r="E518" s="61"/>
    </row>
    <row r="519" spans="5:5" x14ac:dyDescent="0.2">
      <c r="E519" s="61"/>
    </row>
    <row r="520" spans="5:5" x14ac:dyDescent="0.2">
      <c r="E520" s="61"/>
    </row>
    <row r="521" spans="5:5" x14ac:dyDescent="0.2">
      <c r="E521" s="61"/>
    </row>
    <row r="522" spans="5:5" x14ac:dyDescent="0.2">
      <c r="E522" s="61"/>
    </row>
    <row r="523" spans="5:5" x14ac:dyDescent="0.2">
      <c r="E523" s="61"/>
    </row>
    <row r="524" spans="5:5" x14ac:dyDescent="0.2">
      <c r="E524" s="61"/>
    </row>
    <row r="525" spans="5:5" x14ac:dyDescent="0.2">
      <c r="E525" s="61"/>
    </row>
    <row r="526" spans="5:5" x14ac:dyDescent="0.2">
      <c r="E526" s="61"/>
    </row>
    <row r="527" spans="5:5" x14ac:dyDescent="0.2">
      <c r="E527" s="61"/>
    </row>
    <row r="528" spans="5:5" x14ac:dyDescent="0.2">
      <c r="E528" s="61"/>
    </row>
    <row r="529" spans="5:5" x14ac:dyDescent="0.2">
      <c r="E529" s="61"/>
    </row>
    <row r="530" spans="5:5" x14ac:dyDescent="0.2">
      <c r="E530" s="61"/>
    </row>
    <row r="531" spans="5:5" x14ac:dyDescent="0.2">
      <c r="E531" s="61"/>
    </row>
    <row r="532" spans="5:5" x14ac:dyDescent="0.2">
      <c r="E532" s="61"/>
    </row>
    <row r="533" spans="5:5" x14ac:dyDescent="0.2">
      <c r="E533" s="61"/>
    </row>
    <row r="534" spans="5:5" x14ac:dyDescent="0.2">
      <c r="E534" s="61"/>
    </row>
    <row r="535" spans="5:5" x14ac:dyDescent="0.2">
      <c r="E535" s="61"/>
    </row>
    <row r="536" spans="5:5" x14ac:dyDescent="0.2">
      <c r="E536" s="61"/>
    </row>
    <row r="537" spans="5:5" x14ac:dyDescent="0.2">
      <c r="E537" s="61"/>
    </row>
    <row r="538" spans="5:5" x14ac:dyDescent="0.2">
      <c r="E538" s="61"/>
    </row>
    <row r="539" spans="5:5" x14ac:dyDescent="0.2">
      <c r="E539" s="61"/>
    </row>
    <row r="540" spans="5:5" x14ac:dyDescent="0.2">
      <c r="E540" s="61"/>
    </row>
    <row r="541" spans="5:5" x14ac:dyDescent="0.2">
      <c r="E541" s="61"/>
    </row>
    <row r="542" spans="5:5" x14ac:dyDescent="0.2">
      <c r="E542" s="61"/>
    </row>
    <row r="543" spans="5:5" x14ac:dyDescent="0.2">
      <c r="E543" s="61"/>
    </row>
    <row r="544" spans="5:5" x14ac:dyDescent="0.2">
      <c r="E544" s="61"/>
    </row>
    <row r="545" spans="5:5" x14ac:dyDescent="0.2">
      <c r="E545" s="61"/>
    </row>
    <row r="546" spans="5:5" x14ac:dyDescent="0.2">
      <c r="E546" s="61"/>
    </row>
    <row r="547" spans="5:5" x14ac:dyDescent="0.2">
      <c r="E547" s="61"/>
    </row>
    <row r="548" spans="5:5" x14ac:dyDescent="0.2">
      <c r="E548" s="61"/>
    </row>
    <row r="549" spans="5:5" x14ac:dyDescent="0.2">
      <c r="E549" s="61"/>
    </row>
    <row r="550" spans="5:5" x14ac:dyDescent="0.2">
      <c r="E550" s="61"/>
    </row>
    <row r="551" spans="5:5" x14ac:dyDescent="0.2">
      <c r="E551" s="61"/>
    </row>
    <row r="552" spans="5:5" x14ac:dyDescent="0.2">
      <c r="E552" s="61"/>
    </row>
    <row r="553" spans="5:5" x14ac:dyDescent="0.2">
      <c r="E553" s="61"/>
    </row>
    <row r="554" spans="5:5" x14ac:dyDescent="0.2">
      <c r="E554" s="61"/>
    </row>
    <row r="555" spans="5:5" x14ac:dyDescent="0.2">
      <c r="E555" s="61"/>
    </row>
    <row r="556" spans="5:5" x14ac:dyDescent="0.2">
      <c r="E556" s="61"/>
    </row>
    <row r="557" spans="5:5" x14ac:dyDescent="0.2">
      <c r="E557" s="61"/>
    </row>
    <row r="558" spans="5:5" x14ac:dyDescent="0.2">
      <c r="E558" s="61"/>
    </row>
    <row r="559" spans="5:5" x14ac:dyDescent="0.2">
      <c r="E559" s="61"/>
    </row>
    <row r="560" spans="5:5" x14ac:dyDescent="0.2">
      <c r="E560" s="61"/>
    </row>
    <row r="561" spans="5:5" x14ac:dyDescent="0.2">
      <c r="E561" s="61"/>
    </row>
    <row r="562" spans="5:5" x14ac:dyDescent="0.2">
      <c r="E562" s="61"/>
    </row>
    <row r="563" spans="5:5" x14ac:dyDescent="0.2">
      <c r="E563" s="61"/>
    </row>
    <row r="564" spans="5:5" x14ac:dyDescent="0.2">
      <c r="E564" s="61"/>
    </row>
    <row r="565" spans="5:5" x14ac:dyDescent="0.2">
      <c r="E565" s="61"/>
    </row>
    <row r="566" spans="5:5" x14ac:dyDescent="0.2">
      <c r="E566" s="61"/>
    </row>
    <row r="567" spans="5:5" x14ac:dyDescent="0.2">
      <c r="E567" s="61"/>
    </row>
    <row r="568" spans="5:5" x14ac:dyDescent="0.2">
      <c r="E568" s="61"/>
    </row>
    <row r="569" spans="5:5" x14ac:dyDescent="0.2">
      <c r="E569" s="61"/>
    </row>
    <row r="570" spans="5:5" x14ac:dyDescent="0.2">
      <c r="E570" s="61"/>
    </row>
    <row r="571" spans="5:5" x14ac:dyDescent="0.2">
      <c r="E571" s="61"/>
    </row>
    <row r="572" spans="5:5" x14ac:dyDescent="0.2">
      <c r="E572" s="61"/>
    </row>
    <row r="573" spans="5:5" x14ac:dyDescent="0.2">
      <c r="E573" s="61"/>
    </row>
    <row r="574" spans="5:5" x14ac:dyDescent="0.2">
      <c r="E574" s="61"/>
    </row>
    <row r="575" spans="5:5" x14ac:dyDescent="0.2">
      <c r="E575" s="61"/>
    </row>
    <row r="576" spans="5:5" x14ac:dyDescent="0.2">
      <c r="E576" s="61"/>
    </row>
    <row r="577" spans="5:5" x14ac:dyDescent="0.2">
      <c r="E577" s="61"/>
    </row>
    <row r="578" spans="5:5" x14ac:dyDescent="0.2">
      <c r="E578" s="61"/>
    </row>
    <row r="579" spans="5:5" x14ac:dyDescent="0.2">
      <c r="E579" s="61"/>
    </row>
    <row r="580" spans="5:5" x14ac:dyDescent="0.2">
      <c r="E580" s="61"/>
    </row>
    <row r="581" spans="5:5" x14ac:dyDescent="0.2">
      <c r="E581" s="61"/>
    </row>
    <row r="582" spans="5:5" x14ac:dyDescent="0.2">
      <c r="E582" s="61"/>
    </row>
    <row r="583" spans="5:5" x14ac:dyDescent="0.2">
      <c r="E583" s="61"/>
    </row>
    <row r="584" spans="5:5" x14ac:dyDescent="0.2">
      <c r="E584" s="61"/>
    </row>
    <row r="585" spans="5:5" x14ac:dyDescent="0.2">
      <c r="E585" s="61"/>
    </row>
    <row r="586" spans="5:5" x14ac:dyDescent="0.2">
      <c r="E586" s="61"/>
    </row>
    <row r="587" spans="5:5" x14ac:dyDescent="0.2">
      <c r="E587" s="61"/>
    </row>
    <row r="588" spans="5:5" x14ac:dyDescent="0.2">
      <c r="E588" s="61"/>
    </row>
    <row r="589" spans="5:5" x14ac:dyDescent="0.2">
      <c r="E589" s="61"/>
    </row>
    <row r="590" spans="5:5" x14ac:dyDescent="0.2">
      <c r="E590" s="61"/>
    </row>
    <row r="591" spans="5:5" x14ac:dyDescent="0.2">
      <c r="E591" s="61"/>
    </row>
    <row r="592" spans="5:5" x14ac:dyDescent="0.2">
      <c r="E592" s="61"/>
    </row>
    <row r="593" spans="5:5" x14ac:dyDescent="0.2">
      <c r="E593" s="61"/>
    </row>
    <row r="594" spans="5:5" x14ac:dyDescent="0.2">
      <c r="E594" s="61"/>
    </row>
    <row r="595" spans="5:5" x14ac:dyDescent="0.2">
      <c r="E595" s="61"/>
    </row>
    <row r="596" spans="5:5" x14ac:dyDescent="0.2">
      <c r="E596" s="61"/>
    </row>
    <row r="597" spans="5:5" x14ac:dyDescent="0.2">
      <c r="E597" s="61"/>
    </row>
    <row r="598" spans="5:5" x14ac:dyDescent="0.2">
      <c r="E598" s="61"/>
    </row>
    <row r="599" spans="5:5" x14ac:dyDescent="0.2">
      <c r="E599" s="61"/>
    </row>
    <row r="600" spans="5:5" x14ac:dyDescent="0.2">
      <c r="E600" s="61"/>
    </row>
    <row r="601" spans="5:5" x14ac:dyDescent="0.2">
      <c r="E601" s="61"/>
    </row>
    <row r="602" spans="5:5" x14ac:dyDescent="0.2">
      <c r="E602" s="61"/>
    </row>
    <row r="603" spans="5:5" x14ac:dyDescent="0.2">
      <c r="E603" s="61"/>
    </row>
    <row r="604" spans="5:5" x14ac:dyDescent="0.2">
      <c r="E604" s="61"/>
    </row>
    <row r="605" spans="5:5" x14ac:dyDescent="0.2">
      <c r="E605" s="61"/>
    </row>
    <row r="606" spans="5:5" x14ac:dyDescent="0.2">
      <c r="E606" s="61"/>
    </row>
    <row r="607" spans="5:5" x14ac:dyDescent="0.2">
      <c r="E607" s="61"/>
    </row>
    <row r="608" spans="5:5" x14ac:dyDescent="0.2">
      <c r="E608" s="61"/>
    </row>
    <row r="609" spans="5:5" x14ac:dyDescent="0.2">
      <c r="E609" s="61"/>
    </row>
    <row r="610" spans="5:5" x14ac:dyDescent="0.2">
      <c r="E610" s="61"/>
    </row>
    <row r="611" spans="5:5" x14ac:dyDescent="0.2">
      <c r="E611" s="61"/>
    </row>
    <row r="612" spans="5:5" x14ac:dyDescent="0.2">
      <c r="E612" s="61"/>
    </row>
    <row r="613" spans="5:5" x14ac:dyDescent="0.2">
      <c r="E613" s="61"/>
    </row>
    <row r="614" spans="5:5" x14ac:dyDescent="0.2">
      <c r="E614" s="61"/>
    </row>
    <row r="615" spans="5:5" x14ac:dyDescent="0.2">
      <c r="E615" s="61"/>
    </row>
    <row r="616" spans="5:5" x14ac:dyDescent="0.2">
      <c r="E616" s="61"/>
    </row>
    <row r="617" spans="5:5" x14ac:dyDescent="0.2">
      <c r="E617" s="61"/>
    </row>
    <row r="618" spans="5:5" x14ac:dyDescent="0.2">
      <c r="E618" s="61"/>
    </row>
    <row r="619" spans="5:5" x14ac:dyDescent="0.2">
      <c r="E619" s="61"/>
    </row>
    <row r="620" spans="5:5" x14ac:dyDescent="0.2">
      <c r="E620" s="61"/>
    </row>
    <row r="621" spans="5:5" x14ac:dyDescent="0.2">
      <c r="E621" s="61"/>
    </row>
    <row r="622" spans="5:5" x14ac:dyDescent="0.2">
      <c r="E622" s="61"/>
    </row>
    <row r="623" spans="5:5" x14ac:dyDescent="0.2">
      <c r="E623" s="61"/>
    </row>
    <row r="624" spans="5:5" x14ac:dyDescent="0.2">
      <c r="E624" s="61"/>
    </row>
    <row r="625" spans="5:5" x14ac:dyDescent="0.2">
      <c r="E625" s="61"/>
    </row>
    <row r="626" spans="5:5" x14ac:dyDescent="0.2">
      <c r="E626" s="61"/>
    </row>
    <row r="627" spans="5:5" x14ac:dyDescent="0.2">
      <c r="E627" s="61"/>
    </row>
    <row r="628" spans="5:5" x14ac:dyDescent="0.2">
      <c r="E628" s="61"/>
    </row>
    <row r="629" spans="5:5" x14ac:dyDescent="0.2">
      <c r="E629" s="61"/>
    </row>
    <row r="630" spans="5:5" x14ac:dyDescent="0.2">
      <c r="E630" s="61"/>
    </row>
    <row r="631" spans="5:5" x14ac:dyDescent="0.2">
      <c r="E631" s="61"/>
    </row>
    <row r="632" spans="5:5" x14ac:dyDescent="0.2">
      <c r="E632" s="61"/>
    </row>
    <row r="633" spans="5:5" x14ac:dyDescent="0.2">
      <c r="E633" s="61"/>
    </row>
    <row r="634" spans="5:5" x14ac:dyDescent="0.2">
      <c r="E634" s="61"/>
    </row>
    <row r="635" spans="5:5" x14ac:dyDescent="0.2">
      <c r="E635" s="61"/>
    </row>
    <row r="636" spans="5:5" x14ac:dyDescent="0.2">
      <c r="E636" s="61"/>
    </row>
    <row r="637" spans="5:5" x14ac:dyDescent="0.2">
      <c r="E637" s="61"/>
    </row>
    <row r="638" spans="5:5" x14ac:dyDescent="0.2">
      <c r="E638" s="61"/>
    </row>
    <row r="639" spans="5:5" x14ac:dyDescent="0.2">
      <c r="E639" s="61"/>
    </row>
    <row r="640" spans="5:5" x14ac:dyDescent="0.2">
      <c r="E640" s="61"/>
    </row>
    <row r="641" spans="5:5" x14ac:dyDescent="0.2">
      <c r="E641" s="61"/>
    </row>
    <row r="642" spans="5:5" x14ac:dyDescent="0.2">
      <c r="E642" s="61"/>
    </row>
    <row r="643" spans="5:5" x14ac:dyDescent="0.2">
      <c r="E643" s="61"/>
    </row>
    <row r="644" spans="5:5" x14ac:dyDescent="0.2">
      <c r="E644" s="61"/>
    </row>
    <row r="645" spans="5:5" x14ac:dyDescent="0.2">
      <c r="E645" s="61"/>
    </row>
    <row r="646" spans="5:5" x14ac:dyDescent="0.2">
      <c r="E646" s="61"/>
    </row>
    <row r="647" spans="5:5" x14ac:dyDescent="0.2">
      <c r="E647" s="61"/>
    </row>
    <row r="648" spans="5:5" x14ac:dyDescent="0.2">
      <c r="E648" s="61"/>
    </row>
    <row r="649" spans="5:5" x14ac:dyDescent="0.2">
      <c r="E649" s="61"/>
    </row>
    <row r="650" spans="5:5" x14ac:dyDescent="0.2">
      <c r="E650" s="61"/>
    </row>
    <row r="651" spans="5:5" x14ac:dyDescent="0.2">
      <c r="E651" s="61"/>
    </row>
    <row r="652" spans="5:5" x14ac:dyDescent="0.2">
      <c r="E652" s="61"/>
    </row>
    <row r="653" spans="5:5" x14ac:dyDescent="0.2">
      <c r="E653" s="61"/>
    </row>
    <row r="654" spans="5:5" x14ac:dyDescent="0.2">
      <c r="E654" s="61"/>
    </row>
    <row r="655" spans="5:5" x14ac:dyDescent="0.2">
      <c r="E655" s="61"/>
    </row>
    <row r="656" spans="5:5" x14ac:dyDescent="0.2">
      <c r="E656" s="61"/>
    </row>
    <row r="657" spans="5:5" x14ac:dyDescent="0.2">
      <c r="E657" s="61"/>
    </row>
    <row r="658" spans="5:5" x14ac:dyDescent="0.2">
      <c r="E658" s="61"/>
    </row>
    <row r="659" spans="5:5" x14ac:dyDescent="0.2">
      <c r="E659" s="61"/>
    </row>
    <row r="660" spans="5:5" x14ac:dyDescent="0.2">
      <c r="E660" s="61"/>
    </row>
    <row r="661" spans="5:5" x14ac:dyDescent="0.2">
      <c r="E661" s="61"/>
    </row>
    <row r="662" spans="5:5" x14ac:dyDescent="0.2">
      <c r="E662" s="61"/>
    </row>
    <row r="663" spans="5:5" x14ac:dyDescent="0.2">
      <c r="E663" s="61"/>
    </row>
    <row r="664" spans="5:5" x14ac:dyDescent="0.2">
      <c r="E664" s="61"/>
    </row>
    <row r="665" spans="5:5" x14ac:dyDescent="0.2">
      <c r="E665" s="61"/>
    </row>
    <row r="666" spans="5:5" x14ac:dyDescent="0.2">
      <c r="E666" s="61"/>
    </row>
    <row r="667" spans="5:5" x14ac:dyDescent="0.2">
      <c r="E667" s="61"/>
    </row>
    <row r="668" spans="5:5" x14ac:dyDescent="0.2">
      <c r="E668" s="61"/>
    </row>
    <row r="669" spans="5:5" x14ac:dyDescent="0.2">
      <c r="E669" s="61"/>
    </row>
    <row r="670" spans="5:5" x14ac:dyDescent="0.2">
      <c r="E670" s="61"/>
    </row>
    <row r="671" spans="5:5" x14ac:dyDescent="0.2">
      <c r="E671" s="61"/>
    </row>
    <row r="672" spans="5:5" x14ac:dyDescent="0.2">
      <c r="E672" s="61"/>
    </row>
    <row r="673" spans="5:5" x14ac:dyDescent="0.2">
      <c r="E673" s="61"/>
    </row>
    <row r="674" spans="5:5" x14ac:dyDescent="0.2">
      <c r="E674" s="61"/>
    </row>
    <row r="675" spans="5:5" x14ac:dyDescent="0.2">
      <c r="E675" s="61"/>
    </row>
    <row r="676" spans="5:5" x14ac:dyDescent="0.2">
      <c r="E676" s="61"/>
    </row>
    <row r="677" spans="5:5" x14ac:dyDescent="0.2">
      <c r="E677" s="61"/>
    </row>
    <row r="678" spans="5:5" x14ac:dyDescent="0.2">
      <c r="E678" s="61"/>
    </row>
    <row r="679" spans="5:5" x14ac:dyDescent="0.2">
      <c r="E679" s="61"/>
    </row>
    <row r="680" spans="5:5" x14ac:dyDescent="0.2">
      <c r="E680" s="61"/>
    </row>
    <row r="681" spans="5:5" x14ac:dyDescent="0.2">
      <c r="E681" s="61"/>
    </row>
    <row r="682" spans="5:5" x14ac:dyDescent="0.2">
      <c r="E682" s="61"/>
    </row>
    <row r="683" spans="5:5" x14ac:dyDescent="0.2">
      <c r="E683" s="61"/>
    </row>
    <row r="684" spans="5:5" x14ac:dyDescent="0.2">
      <c r="E684" s="61"/>
    </row>
    <row r="685" spans="5:5" x14ac:dyDescent="0.2">
      <c r="E685" s="61"/>
    </row>
    <row r="686" spans="5:5" x14ac:dyDescent="0.2">
      <c r="E686" s="61"/>
    </row>
    <row r="687" spans="5:5" x14ac:dyDescent="0.2">
      <c r="E687" s="61"/>
    </row>
    <row r="688" spans="5:5" x14ac:dyDescent="0.2">
      <c r="E688" s="61"/>
    </row>
    <row r="689" spans="5:5" x14ac:dyDescent="0.2">
      <c r="E689" s="61"/>
    </row>
    <row r="690" spans="5:5" x14ac:dyDescent="0.2">
      <c r="E690" s="61"/>
    </row>
    <row r="691" spans="5:5" x14ac:dyDescent="0.2">
      <c r="E691" s="61"/>
    </row>
    <row r="692" spans="5:5" x14ac:dyDescent="0.2">
      <c r="E692" s="61"/>
    </row>
    <row r="693" spans="5:5" x14ac:dyDescent="0.2">
      <c r="E693" s="61"/>
    </row>
    <row r="694" spans="5:5" x14ac:dyDescent="0.2">
      <c r="E694" s="61"/>
    </row>
    <row r="695" spans="5:5" x14ac:dyDescent="0.2">
      <c r="E695" s="61"/>
    </row>
    <row r="696" spans="5:5" x14ac:dyDescent="0.2">
      <c r="E696" s="61"/>
    </row>
    <row r="697" spans="5:5" x14ac:dyDescent="0.2">
      <c r="E697" s="61"/>
    </row>
    <row r="698" spans="5:5" x14ac:dyDescent="0.2">
      <c r="E698" s="61"/>
    </row>
    <row r="699" spans="5:5" x14ac:dyDescent="0.2">
      <c r="E699" s="61"/>
    </row>
    <row r="700" spans="5:5" x14ac:dyDescent="0.2">
      <c r="E700" s="61"/>
    </row>
    <row r="701" spans="5:5" x14ac:dyDescent="0.2">
      <c r="E701" s="61"/>
    </row>
    <row r="702" spans="5:5" x14ac:dyDescent="0.2">
      <c r="E702" s="61"/>
    </row>
    <row r="703" spans="5:5" x14ac:dyDescent="0.2">
      <c r="E703" s="61"/>
    </row>
    <row r="704" spans="5:5" x14ac:dyDescent="0.2">
      <c r="E704" s="61"/>
    </row>
    <row r="705" spans="5:5" x14ac:dyDescent="0.2">
      <c r="E705" s="61"/>
    </row>
    <row r="706" spans="5:5" x14ac:dyDescent="0.2">
      <c r="E706" s="61"/>
    </row>
    <row r="707" spans="5:5" x14ac:dyDescent="0.2">
      <c r="E707" s="61"/>
    </row>
    <row r="708" spans="5:5" x14ac:dyDescent="0.2">
      <c r="E708" s="61"/>
    </row>
    <row r="709" spans="5:5" x14ac:dyDescent="0.2">
      <c r="E709" s="61"/>
    </row>
    <row r="710" spans="5:5" x14ac:dyDescent="0.2">
      <c r="E710" s="61"/>
    </row>
    <row r="711" spans="5:5" x14ac:dyDescent="0.2">
      <c r="E711" s="61"/>
    </row>
    <row r="712" spans="5:5" x14ac:dyDescent="0.2">
      <c r="E712" s="61"/>
    </row>
    <row r="713" spans="5:5" x14ac:dyDescent="0.2">
      <c r="E713" s="61"/>
    </row>
    <row r="714" spans="5:5" x14ac:dyDescent="0.2">
      <c r="E714" s="61"/>
    </row>
    <row r="715" spans="5:5" x14ac:dyDescent="0.2">
      <c r="E715" s="61"/>
    </row>
    <row r="716" spans="5:5" x14ac:dyDescent="0.2">
      <c r="E716" s="61"/>
    </row>
    <row r="717" spans="5:5" x14ac:dyDescent="0.2">
      <c r="E717" s="61"/>
    </row>
    <row r="718" spans="5:5" x14ac:dyDescent="0.2">
      <c r="E718" s="61"/>
    </row>
    <row r="719" spans="5:5" x14ac:dyDescent="0.2">
      <c r="E719" s="61"/>
    </row>
    <row r="720" spans="5:5" x14ac:dyDescent="0.2">
      <c r="E720" s="61"/>
    </row>
    <row r="721" spans="5:5" x14ac:dyDescent="0.2">
      <c r="E721" s="61"/>
    </row>
    <row r="722" spans="5:5" x14ac:dyDescent="0.2">
      <c r="E722" s="61"/>
    </row>
    <row r="723" spans="5:5" x14ac:dyDescent="0.2">
      <c r="E723" s="61"/>
    </row>
    <row r="724" spans="5:5" x14ac:dyDescent="0.2">
      <c r="E724" s="61"/>
    </row>
    <row r="725" spans="5:5" x14ac:dyDescent="0.2">
      <c r="E725" s="61"/>
    </row>
    <row r="726" spans="5:5" x14ac:dyDescent="0.2">
      <c r="E726" s="61"/>
    </row>
    <row r="727" spans="5:5" x14ac:dyDescent="0.2">
      <c r="E727" s="61"/>
    </row>
    <row r="728" spans="5:5" x14ac:dyDescent="0.2">
      <c r="E728" s="61"/>
    </row>
    <row r="729" spans="5:5" x14ac:dyDescent="0.2">
      <c r="E729" s="61"/>
    </row>
    <row r="730" spans="5:5" x14ac:dyDescent="0.2">
      <c r="E730" s="61"/>
    </row>
    <row r="731" spans="5:5" x14ac:dyDescent="0.2">
      <c r="E731" s="61"/>
    </row>
    <row r="732" spans="5:5" x14ac:dyDescent="0.2">
      <c r="E732" s="61"/>
    </row>
    <row r="733" spans="5:5" x14ac:dyDescent="0.2">
      <c r="E733" s="61"/>
    </row>
    <row r="734" spans="5:5" x14ac:dyDescent="0.2">
      <c r="E734" s="61"/>
    </row>
    <row r="735" spans="5:5" x14ac:dyDescent="0.2">
      <c r="E735" s="61"/>
    </row>
    <row r="736" spans="5:5" x14ac:dyDescent="0.2">
      <c r="E736" s="61"/>
    </row>
    <row r="737" spans="5:5" x14ac:dyDescent="0.2">
      <c r="E737" s="61"/>
    </row>
    <row r="738" spans="5:5" x14ac:dyDescent="0.2">
      <c r="E738" s="61"/>
    </row>
    <row r="739" spans="5:5" x14ac:dyDescent="0.2">
      <c r="E739" s="61"/>
    </row>
    <row r="740" spans="5:5" x14ac:dyDescent="0.2">
      <c r="E740" s="61"/>
    </row>
    <row r="741" spans="5:5" x14ac:dyDescent="0.2">
      <c r="E741" s="61"/>
    </row>
    <row r="742" spans="5:5" x14ac:dyDescent="0.2">
      <c r="E742" s="61"/>
    </row>
    <row r="743" spans="5:5" x14ac:dyDescent="0.2">
      <c r="E743" s="61"/>
    </row>
    <row r="744" spans="5:5" x14ac:dyDescent="0.2">
      <c r="E744" s="61"/>
    </row>
    <row r="745" spans="5:5" x14ac:dyDescent="0.2">
      <c r="E745" s="61"/>
    </row>
    <row r="746" spans="5:5" x14ac:dyDescent="0.2">
      <c r="E746" s="61"/>
    </row>
    <row r="747" spans="5:5" x14ac:dyDescent="0.2">
      <c r="E747" s="61"/>
    </row>
    <row r="748" spans="5:5" x14ac:dyDescent="0.2">
      <c r="E748" s="61"/>
    </row>
    <row r="749" spans="5:5" x14ac:dyDescent="0.2">
      <c r="E749" s="61"/>
    </row>
    <row r="750" spans="5:5" x14ac:dyDescent="0.2">
      <c r="E750" s="61"/>
    </row>
    <row r="751" spans="5:5" x14ac:dyDescent="0.2">
      <c r="E751" s="61"/>
    </row>
    <row r="752" spans="5:5" x14ac:dyDescent="0.2">
      <c r="E752" s="61"/>
    </row>
    <row r="753" spans="5:5" x14ac:dyDescent="0.2">
      <c r="E753" s="61"/>
    </row>
    <row r="754" spans="5:5" x14ac:dyDescent="0.2">
      <c r="E754" s="61"/>
    </row>
    <row r="755" spans="5:5" x14ac:dyDescent="0.2">
      <c r="E755" s="61"/>
    </row>
    <row r="756" spans="5:5" x14ac:dyDescent="0.2">
      <c r="E756" s="61"/>
    </row>
    <row r="757" spans="5:5" x14ac:dyDescent="0.2">
      <c r="E757" s="61"/>
    </row>
    <row r="758" spans="5:5" x14ac:dyDescent="0.2">
      <c r="E758" s="61"/>
    </row>
    <row r="759" spans="5:5" x14ac:dyDescent="0.2">
      <c r="E759" s="61"/>
    </row>
    <row r="760" spans="5:5" x14ac:dyDescent="0.2">
      <c r="E760" s="61"/>
    </row>
    <row r="761" spans="5:5" x14ac:dyDescent="0.2">
      <c r="E761" s="61"/>
    </row>
    <row r="762" spans="5:5" x14ac:dyDescent="0.2">
      <c r="E762" s="61"/>
    </row>
    <row r="763" spans="5:5" x14ac:dyDescent="0.2">
      <c r="E763" s="61"/>
    </row>
    <row r="764" spans="5:5" x14ac:dyDescent="0.2">
      <c r="E764" s="61"/>
    </row>
    <row r="765" spans="5:5" x14ac:dyDescent="0.2">
      <c r="E765" s="61"/>
    </row>
    <row r="766" spans="5:5" x14ac:dyDescent="0.2">
      <c r="E766" s="61"/>
    </row>
    <row r="767" spans="5:5" x14ac:dyDescent="0.2">
      <c r="E767" s="61"/>
    </row>
    <row r="768" spans="5:5" x14ac:dyDescent="0.2">
      <c r="E768" s="61"/>
    </row>
    <row r="769" spans="5:5" x14ac:dyDescent="0.2">
      <c r="E769" s="61"/>
    </row>
    <row r="770" spans="5:5" x14ac:dyDescent="0.2">
      <c r="E770" s="61"/>
    </row>
    <row r="771" spans="5:5" x14ac:dyDescent="0.2">
      <c r="E771" s="61"/>
    </row>
    <row r="772" spans="5:5" x14ac:dyDescent="0.2">
      <c r="E772" s="61"/>
    </row>
    <row r="773" spans="5:5" x14ac:dyDescent="0.2">
      <c r="E773" s="61"/>
    </row>
    <row r="774" spans="5:5" x14ac:dyDescent="0.2">
      <c r="E774" s="61"/>
    </row>
    <row r="775" spans="5:5" x14ac:dyDescent="0.2">
      <c r="E775" s="61"/>
    </row>
    <row r="776" spans="5:5" x14ac:dyDescent="0.2">
      <c r="E776" s="61"/>
    </row>
    <row r="777" spans="5:5" x14ac:dyDescent="0.2">
      <c r="E777" s="61"/>
    </row>
    <row r="778" spans="5:5" x14ac:dyDescent="0.2">
      <c r="E778" s="61"/>
    </row>
    <row r="779" spans="5:5" x14ac:dyDescent="0.2">
      <c r="E779" s="61"/>
    </row>
    <row r="780" spans="5:5" x14ac:dyDescent="0.2">
      <c r="E780" s="61"/>
    </row>
    <row r="781" spans="5:5" x14ac:dyDescent="0.2">
      <c r="E781" s="61"/>
    </row>
    <row r="782" spans="5:5" x14ac:dyDescent="0.2">
      <c r="E782" s="61"/>
    </row>
    <row r="783" spans="5:5" x14ac:dyDescent="0.2">
      <c r="E783" s="61"/>
    </row>
    <row r="784" spans="5:5" x14ac:dyDescent="0.2">
      <c r="E784" s="61"/>
    </row>
    <row r="785" spans="5:5" x14ac:dyDescent="0.2">
      <c r="E785" s="61"/>
    </row>
    <row r="786" spans="5:5" x14ac:dyDescent="0.2">
      <c r="E786" s="61"/>
    </row>
    <row r="787" spans="5:5" x14ac:dyDescent="0.2">
      <c r="E787" s="61"/>
    </row>
    <row r="788" spans="5:5" x14ac:dyDescent="0.2">
      <c r="E788" s="61"/>
    </row>
    <row r="789" spans="5:5" x14ac:dyDescent="0.2">
      <c r="E789" s="61"/>
    </row>
    <row r="790" spans="5:5" x14ac:dyDescent="0.2">
      <c r="E790" s="61"/>
    </row>
    <row r="791" spans="5:5" x14ac:dyDescent="0.2">
      <c r="E791" s="61"/>
    </row>
    <row r="792" spans="5:5" x14ac:dyDescent="0.2">
      <c r="E792" s="61"/>
    </row>
    <row r="793" spans="5:5" x14ac:dyDescent="0.2">
      <c r="E793" s="61"/>
    </row>
    <row r="794" spans="5:5" x14ac:dyDescent="0.2">
      <c r="E794" s="61"/>
    </row>
    <row r="795" spans="5:5" x14ac:dyDescent="0.2">
      <c r="E795" s="61"/>
    </row>
    <row r="796" spans="5:5" x14ac:dyDescent="0.2">
      <c r="E796" s="61"/>
    </row>
    <row r="797" spans="5:5" x14ac:dyDescent="0.2">
      <c r="E797" s="61"/>
    </row>
    <row r="798" spans="5:5" x14ac:dyDescent="0.2">
      <c r="E798" s="61"/>
    </row>
    <row r="799" spans="5:5" x14ac:dyDescent="0.2">
      <c r="E799" s="61"/>
    </row>
    <row r="800" spans="5:5" x14ac:dyDescent="0.2">
      <c r="E800" s="61"/>
    </row>
    <row r="801" spans="5:5" x14ac:dyDescent="0.2">
      <c r="E801" s="61"/>
    </row>
    <row r="802" spans="5:5" x14ac:dyDescent="0.2">
      <c r="E802" s="61"/>
    </row>
    <row r="803" spans="5:5" x14ac:dyDescent="0.2">
      <c r="E803" s="61"/>
    </row>
    <row r="804" spans="5:5" x14ac:dyDescent="0.2">
      <c r="E804" s="61"/>
    </row>
    <row r="805" spans="5:5" x14ac:dyDescent="0.2">
      <c r="E805" s="61"/>
    </row>
    <row r="806" spans="5:5" x14ac:dyDescent="0.2">
      <c r="E806" s="61"/>
    </row>
    <row r="807" spans="5:5" x14ac:dyDescent="0.2">
      <c r="E807" s="61"/>
    </row>
    <row r="808" spans="5:5" x14ac:dyDescent="0.2">
      <c r="E808" s="61"/>
    </row>
    <row r="809" spans="5:5" x14ac:dyDescent="0.2">
      <c r="E809" s="61"/>
    </row>
    <row r="810" spans="5:5" x14ac:dyDescent="0.2">
      <c r="E810" s="61"/>
    </row>
    <row r="811" spans="5:5" x14ac:dyDescent="0.2">
      <c r="E811" s="61"/>
    </row>
    <row r="812" spans="5:5" x14ac:dyDescent="0.2">
      <c r="E812" s="61"/>
    </row>
    <row r="813" spans="5:5" x14ac:dyDescent="0.2">
      <c r="E813" s="61"/>
    </row>
    <row r="814" spans="5:5" x14ac:dyDescent="0.2">
      <c r="E814" s="61"/>
    </row>
    <row r="815" spans="5:5" x14ac:dyDescent="0.2">
      <c r="E815" s="61"/>
    </row>
    <row r="816" spans="5:5" x14ac:dyDescent="0.2">
      <c r="E816" s="61"/>
    </row>
    <row r="817" spans="5:5" x14ac:dyDescent="0.2">
      <c r="E817" s="61"/>
    </row>
    <row r="818" spans="5:5" x14ac:dyDescent="0.2">
      <c r="E818" s="61"/>
    </row>
    <row r="819" spans="5:5" x14ac:dyDescent="0.2">
      <c r="E819" s="61"/>
    </row>
    <row r="820" spans="5:5" x14ac:dyDescent="0.2">
      <c r="E820" s="61"/>
    </row>
    <row r="821" spans="5:5" x14ac:dyDescent="0.2">
      <c r="E821" s="61"/>
    </row>
    <row r="822" spans="5:5" x14ac:dyDescent="0.2">
      <c r="E822" s="61"/>
    </row>
    <row r="823" spans="5:5" x14ac:dyDescent="0.2">
      <c r="E823" s="61"/>
    </row>
  </sheetData>
  <sortState ref="A67:BE76">
    <sortCondition ref="A67:A76"/>
    <sortCondition ref="D67:D76"/>
  </sortState>
  <phoneticPr fontId="5" type="noConversion"/>
  <conditionalFormatting sqref="AW1:AW6 AW8:AW142">
    <cfRule type="cellIs" dxfId="2" priority="4" stopIfTrue="1" operator="notEqual">
      <formula>0</formula>
    </cfRule>
  </conditionalFormatting>
  <conditionalFormatting sqref="AW7">
    <cfRule type="cellIs" dxfId="1" priority="1" stopIfTrue="1" operator="notEqual">
      <formula>0</formula>
    </cfRule>
  </conditionalFormatting>
  <conditionalFormatting sqref="F11:F166">
    <cfRule type="expression" dxfId="0" priority="13">
      <formula>($F11&lt;&gt;SUM($H11:$AT11))</formula>
    </cfRule>
  </conditionalFormatting>
  <printOptions gridLines="1"/>
  <pageMargins left="0.25" right="0.25" top="0.75" bottom="0.75" header="0.3" footer="0.3"/>
  <pageSetup paperSize="9" scale="3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45"/>
  <sheetViews>
    <sheetView showOutlineSymbols="0" zoomScale="87" workbookViewId="0">
      <selection activeCell="H16" sqref="H16"/>
    </sheetView>
  </sheetViews>
  <sheetFormatPr defaultColWidth="9.6640625" defaultRowHeight="15" x14ac:dyDescent="0.2"/>
  <cols>
    <col min="1" max="1" width="8.6640625" style="2" customWidth="1"/>
    <col min="2" max="2" width="2.6640625" style="2" customWidth="1"/>
    <col min="3" max="3" width="6.6640625" style="2" customWidth="1"/>
    <col min="4" max="4" width="19.6640625" style="2" customWidth="1"/>
    <col min="5" max="5" width="2.6640625" style="2" customWidth="1"/>
    <col min="6" max="6" width="9.6640625" style="2" customWidth="1"/>
    <col min="7" max="7" width="3.6640625" style="2" customWidth="1"/>
    <col min="8" max="16384" width="9.6640625" style="2"/>
  </cols>
  <sheetData>
    <row r="1" spans="1:8" ht="15.75" x14ac:dyDescent="0.25">
      <c r="C1" s="12" t="str">
        <f>Settings!$J$2</f>
        <v>Stratton Audley Parish Council</v>
      </c>
      <c r="D1" s="12"/>
    </row>
    <row r="3" spans="1:8" ht="15.75" x14ac:dyDescent="0.25">
      <c r="B3" s="12" t="s">
        <v>24</v>
      </c>
      <c r="D3" s="12"/>
      <c r="E3" s="12" t="str">
        <f>Settings!J4&amp;" to "&amp;Settings!M4</f>
        <v>1st April 2015 to 31st March 2016</v>
      </c>
      <c r="G3" s="12"/>
    </row>
    <row r="5" spans="1:8" x14ac:dyDescent="0.2">
      <c r="A5" s="2" t="s">
        <v>25</v>
      </c>
    </row>
    <row r="6" spans="1:8" x14ac:dyDescent="0.2">
      <c r="A6" s="13"/>
      <c r="C6" s="2" t="s">
        <v>26</v>
      </c>
    </row>
    <row r="7" spans="1:8" x14ac:dyDescent="0.2">
      <c r="A7" s="13"/>
      <c r="F7" s="5"/>
      <c r="G7" s="5"/>
    </row>
    <row r="8" spans="1:8" x14ac:dyDescent="0.2">
      <c r="A8" s="13">
        <v>6080</v>
      </c>
      <c r="C8" s="2" t="s">
        <v>8</v>
      </c>
      <c r="H8" s="5">
        <f>Receipts!$H$4</f>
        <v>7296</v>
      </c>
    </row>
    <row r="9" spans="1:8" x14ac:dyDescent="0.2">
      <c r="A9" s="13">
        <v>15.22</v>
      </c>
      <c r="C9" s="2" t="s">
        <v>13</v>
      </c>
      <c r="H9" s="5">
        <f>Receipts!$I$4</f>
        <v>16.440000000000001</v>
      </c>
    </row>
    <row r="10" spans="1:8" x14ac:dyDescent="0.2">
      <c r="A10" s="13">
        <v>0</v>
      </c>
      <c r="C10" s="2" t="s">
        <v>241</v>
      </c>
      <c r="H10" s="5">
        <f>SUM(Receipts!J4:K4)</f>
        <v>0</v>
      </c>
    </row>
    <row r="11" spans="1:8" x14ac:dyDescent="0.2">
      <c r="A11" s="13">
        <v>5347.38</v>
      </c>
      <c r="C11" s="2" t="s">
        <v>213</v>
      </c>
      <c r="H11" s="5">
        <f>SUM(Receipts!$L$4:N4)</f>
        <v>11757.86</v>
      </c>
    </row>
    <row r="12" spans="1:8" x14ac:dyDescent="0.2">
      <c r="A12" s="13">
        <v>395</v>
      </c>
      <c r="C12" s="2" t="s">
        <v>223</v>
      </c>
      <c r="H12" s="5">
        <f>SUM(Receipts!O4:P4)</f>
        <v>350</v>
      </c>
    </row>
    <row r="13" spans="1:8" x14ac:dyDescent="0.2">
      <c r="A13" s="13">
        <v>209.79</v>
      </c>
      <c r="C13" s="2" t="s">
        <v>173</v>
      </c>
      <c r="H13" s="5">
        <f>Receipts!$Q$4</f>
        <v>1204</v>
      </c>
    </row>
    <row r="14" spans="1:8" x14ac:dyDescent="0.2">
      <c r="A14" s="13">
        <v>304.19</v>
      </c>
      <c r="C14" s="2" t="s">
        <v>28</v>
      </c>
      <c r="H14" s="5">
        <f>Receipts!$R$4</f>
        <v>0</v>
      </c>
    </row>
    <row r="15" spans="1:8" x14ac:dyDescent="0.2">
      <c r="A15" s="13" t="s">
        <v>29</v>
      </c>
      <c r="H15" s="38" t="s">
        <v>29</v>
      </c>
    </row>
    <row r="16" spans="1:8" x14ac:dyDescent="0.2">
      <c r="A16" s="13">
        <v>12351.58</v>
      </c>
      <c r="C16" s="2" t="s">
        <v>30</v>
      </c>
      <c r="H16" s="5">
        <f>SUM(H8:H15)</f>
        <v>20624.3</v>
      </c>
    </row>
    <row r="17" spans="1:8" x14ac:dyDescent="0.2">
      <c r="A17" s="13"/>
      <c r="F17" s="5"/>
      <c r="G17" s="5"/>
      <c r="H17" s="5"/>
    </row>
    <row r="18" spans="1:8" x14ac:dyDescent="0.2">
      <c r="A18" s="13"/>
      <c r="F18" s="5"/>
      <c r="G18" s="5"/>
      <c r="H18" s="5"/>
    </row>
    <row r="19" spans="1:8" x14ac:dyDescent="0.2">
      <c r="A19" s="13"/>
      <c r="F19" s="5"/>
      <c r="G19" s="5"/>
      <c r="H19" s="5"/>
    </row>
    <row r="20" spans="1:8" x14ac:dyDescent="0.2">
      <c r="A20" s="13"/>
      <c r="C20" s="14" t="s">
        <v>31</v>
      </c>
      <c r="D20" s="2" t="s">
        <v>32</v>
      </c>
      <c r="F20" s="5"/>
      <c r="G20" s="5"/>
      <c r="H20" s="5"/>
    </row>
    <row r="21" spans="1:8" x14ac:dyDescent="0.2">
      <c r="A21" s="13"/>
      <c r="F21" s="5"/>
      <c r="G21" s="5"/>
      <c r="H21" s="5"/>
    </row>
    <row r="22" spans="1:8" x14ac:dyDescent="0.2">
      <c r="A22" s="13">
        <v>1801.66</v>
      </c>
      <c r="C22" s="2" t="s">
        <v>33</v>
      </c>
      <c r="F22" s="5">
        <f>Payments!$H$4</f>
        <v>1931.4100000000003</v>
      </c>
      <c r="G22" s="5"/>
      <c r="H22" s="5"/>
    </row>
    <row r="23" spans="1:8" x14ac:dyDescent="0.2">
      <c r="A23" s="13">
        <v>361.19</v>
      </c>
      <c r="C23" s="2" t="s">
        <v>34</v>
      </c>
      <c r="F23" s="5">
        <f>Payments!$I$4</f>
        <v>255.39</v>
      </c>
      <c r="G23" s="5"/>
      <c r="H23" s="5"/>
    </row>
    <row r="24" spans="1:8" x14ac:dyDescent="0.2">
      <c r="A24" s="13">
        <v>0</v>
      </c>
      <c r="C24" s="2" t="s">
        <v>111</v>
      </c>
      <c r="F24" s="5">
        <f>Payments!$L$4</f>
        <v>0</v>
      </c>
      <c r="G24" s="5"/>
      <c r="H24" s="5"/>
    </row>
    <row r="25" spans="1:8" x14ac:dyDescent="0.2">
      <c r="A25" s="13">
        <v>614</v>
      </c>
      <c r="C25" s="2" t="s">
        <v>226</v>
      </c>
      <c r="F25" s="5">
        <f>SUM(Payments!J4:K4)+SUM(Payments!M4:O4)</f>
        <v>416.08</v>
      </c>
      <c r="G25" s="5"/>
      <c r="H25" s="5"/>
    </row>
    <row r="26" spans="1:8" x14ac:dyDescent="0.2">
      <c r="A26" s="13">
        <v>404.52</v>
      </c>
      <c r="C26" s="2" t="s">
        <v>20</v>
      </c>
      <c r="F26" s="5">
        <f>Payments!$P$4</f>
        <v>395.82</v>
      </c>
      <c r="G26" s="5"/>
      <c r="H26" s="5"/>
    </row>
    <row r="27" spans="1:8" x14ac:dyDescent="0.2">
      <c r="A27" s="13">
        <v>48</v>
      </c>
      <c r="C27" s="2" t="s">
        <v>35</v>
      </c>
      <c r="F27" s="5">
        <f>SUM(Payments!Q4:U4)</f>
        <v>779.76</v>
      </c>
      <c r="G27" s="5"/>
      <c r="H27" s="5"/>
    </row>
    <row r="28" spans="1:8" x14ac:dyDescent="0.2">
      <c r="A28" s="13">
        <v>2030.38</v>
      </c>
      <c r="C28" s="2" t="s">
        <v>36</v>
      </c>
      <c r="F28" s="5">
        <f>SUM(Payments!V4:Y4)</f>
        <v>2644.21</v>
      </c>
      <c r="G28" s="5"/>
      <c r="H28" s="5"/>
    </row>
    <row r="29" spans="1:8" x14ac:dyDescent="0.2">
      <c r="A29" s="13">
        <v>520.85</v>
      </c>
      <c r="C29" s="2" t="s">
        <v>37</v>
      </c>
      <c r="F29" s="5">
        <f>SUM(Payments!Z4:AE4)</f>
        <v>1277.48</v>
      </c>
      <c r="G29" s="5"/>
      <c r="H29" s="5"/>
    </row>
    <row r="30" spans="1:8" x14ac:dyDescent="0.2">
      <c r="A30" s="13">
        <v>100</v>
      </c>
      <c r="C30" s="2" t="s">
        <v>27</v>
      </c>
      <c r="F30" s="5">
        <f>Payments!$AF$4</f>
        <v>450</v>
      </c>
      <c r="G30" s="5"/>
      <c r="H30" s="5"/>
    </row>
    <row r="31" spans="1:8" x14ac:dyDescent="0.2">
      <c r="A31" s="13">
        <v>1812.22</v>
      </c>
      <c r="C31" s="2" t="s">
        <v>173</v>
      </c>
      <c r="F31" s="5">
        <f>Payments!$AG$4</f>
        <v>156.17000000000002</v>
      </c>
      <c r="G31" s="5"/>
      <c r="H31" s="5"/>
    </row>
    <row r="32" spans="1:8" x14ac:dyDescent="0.2">
      <c r="A32" s="13">
        <v>0</v>
      </c>
      <c r="C32" s="2" t="s">
        <v>215</v>
      </c>
      <c r="F32" s="5">
        <f>SUM(Payments!AH4:AK4)</f>
        <v>579.79</v>
      </c>
      <c r="G32" s="5"/>
      <c r="H32" s="5"/>
    </row>
    <row r="33" spans="1:8" x14ac:dyDescent="0.2">
      <c r="A33" s="13">
        <v>0</v>
      </c>
      <c r="C33" s="2" t="s">
        <v>216</v>
      </c>
      <c r="F33" s="5">
        <f>SUM(Payments!AM4:AR4)</f>
        <v>4685</v>
      </c>
      <c r="G33" s="5"/>
      <c r="H33" s="5"/>
    </row>
    <row r="34" spans="1:8" x14ac:dyDescent="0.2">
      <c r="A34" s="13">
        <f>280.65+537.49</f>
        <v>818.14</v>
      </c>
      <c r="C34" s="2" t="s">
        <v>28</v>
      </c>
      <c r="F34" s="5">
        <f>Payments!AL4</f>
        <v>297.04000000000002</v>
      </c>
      <c r="G34" s="5"/>
      <c r="H34" s="5"/>
    </row>
    <row r="35" spans="1:8" x14ac:dyDescent="0.2">
      <c r="A35" s="13"/>
      <c r="F35" s="5" t="s">
        <v>29</v>
      </c>
      <c r="G35" s="5"/>
      <c r="H35" s="5"/>
    </row>
    <row r="36" spans="1:8" x14ac:dyDescent="0.2">
      <c r="A36" s="13">
        <v>8510.9599999999991</v>
      </c>
      <c r="C36" s="2" t="s">
        <v>38</v>
      </c>
      <c r="G36" s="5"/>
      <c r="H36" s="5">
        <f>SUM(F22:F35)</f>
        <v>13868.150000000001</v>
      </c>
    </row>
    <row r="37" spans="1:8" x14ac:dyDescent="0.2">
      <c r="A37" s="13" t="s">
        <v>29</v>
      </c>
      <c r="F37" s="5"/>
      <c r="G37" s="5"/>
      <c r="H37" s="38" t="s">
        <v>29</v>
      </c>
    </row>
    <row r="38" spans="1:8" x14ac:dyDescent="0.2">
      <c r="A38" s="13"/>
      <c r="F38" s="5"/>
      <c r="G38" s="5"/>
      <c r="H38" s="5"/>
    </row>
    <row r="39" spans="1:8" x14ac:dyDescent="0.2">
      <c r="A39" s="13">
        <f>A16-A36</f>
        <v>3840.6200000000008</v>
      </c>
      <c r="C39" s="2" t="s">
        <v>39</v>
      </c>
      <c r="G39" s="5"/>
      <c r="H39" s="5">
        <f>H16-H36</f>
        <v>6756.1499999999978</v>
      </c>
    </row>
    <row r="40" spans="1:8" x14ac:dyDescent="0.2">
      <c r="A40" s="13"/>
      <c r="F40" s="5"/>
      <c r="G40" s="5"/>
      <c r="H40" s="41"/>
    </row>
    <row r="41" spans="1:8" x14ac:dyDescent="0.2">
      <c r="A41" s="13"/>
    </row>
    <row r="43" spans="1:8" x14ac:dyDescent="0.2">
      <c r="A43" s="5"/>
    </row>
    <row r="45" spans="1:8" x14ac:dyDescent="0.2">
      <c r="F45" s="5"/>
    </row>
  </sheetData>
  <phoneticPr fontId="5" type="noConversion"/>
  <pageMargins left="0.97986111111111107" right="1.179861111111111" top="0.97986111111111107" bottom="1.179861111111111" header="0.5" footer="0.5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M46"/>
  <sheetViews>
    <sheetView showOutlineSymbols="0" zoomScale="87" workbookViewId="0">
      <selection activeCell="G12" sqref="G12"/>
    </sheetView>
  </sheetViews>
  <sheetFormatPr defaultColWidth="9.6640625" defaultRowHeight="15" x14ac:dyDescent="0.2"/>
  <cols>
    <col min="1" max="1" width="9.6640625" style="2" customWidth="1"/>
    <col min="2" max="2" width="3.6640625" style="2" customWidth="1"/>
    <col min="3" max="3" width="6.6640625" style="2" customWidth="1"/>
    <col min="4" max="4" width="15.6640625" style="2" customWidth="1"/>
    <col min="5" max="5" width="9.6640625" style="2" customWidth="1"/>
    <col min="6" max="6" width="3.6640625" style="2" customWidth="1"/>
    <col min="7" max="16384" width="9.6640625" style="2"/>
  </cols>
  <sheetData>
    <row r="1" spans="1:11" ht="15.75" x14ac:dyDescent="0.25">
      <c r="C1" s="12" t="str">
        <f>Settings!$J$2</f>
        <v>Stratton Audley Parish Council</v>
      </c>
    </row>
    <row r="3" spans="1:11" ht="15.75" x14ac:dyDescent="0.25">
      <c r="C3" s="12" t="s">
        <v>44</v>
      </c>
      <c r="E3" s="24" t="str">
        <f ca="1">Cash!$B$29</f>
        <v>31st March 2016</v>
      </c>
    </row>
    <row r="5" spans="1:11" x14ac:dyDescent="0.2">
      <c r="A5" s="2" t="s">
        <v>25</v>
      </c>
    </row>
    <row r="6" spans="1:11" x14ac:dyDescent="0.2">
      <c r="C6" s="2" t="s">
        <v>45</v>
      </c>
    </row>
    <row r="8" spans="1:11" x14ac:dyDescent="0.2">
      <c r="A8" s="13">
        <v>509.89</v>
      </c>
      <c r="C8" s="2" t="s">
        <v>46</v>
      </c>
      <c r="E8" s="5"/>
      <c r="F8" s="5"/>
      <c r="G8" s="5">
        <f>Notes!$F$22</f>
        <v>814.66</v>
      </c>
    </row>
    <row r="9" spans="1:11" x14ac:dyDescent="0.2">
      <c r="A9" s="13">
        <v>15368.269999999999</v>
      </c>
      <c r="C9" s="2" t="s">
        <v>166</v>
      </c>
      <c r="E9" s="5"/>
      <c r="F9" s="5"/>
      <c r="G9" s="5">
        <f>Cash!$D$29</f>
        <v>13299.94</v>
      </c>
      <c r="K9" s="5"/>
    </row>
    <row r="10" spans="1:11" x14ac:dyDescent="0.2">
      <c r="A10" s="13">
        <v>1732.62</v>
      </c>
      <c r="C10" s="2" t="s">
        <v>47</v>
      </c>
      <c r="E10" s="5"/>
      <c r="F10" s="5"/>
      <c r="G10" s="5">
        <f>Cash!$E$29-Cash!$E$21</f>
        <v>10252.33</v>
      </c>
    </row>
    <row r="11" spans="1:11" x14ac:dyDescent="0.2">
      <c r="A11" s="13" t="s">
        <v>29</v>
      </c>
      <c r="E11" s="5"/>
      <c r="F11" s="5"/>
      <c r="G11" s="5" t="s">
        <v>29</v>
      </c>
    </row>
    <row r="12" spans="1:11" x14ac:dyDescent="0.2">
      <c r="A12" s="13">
        <f>SUM(A8:A11)</f>
        <v>17610.78</v>
      </c>
      <c r="E12" s="5"/>
      <c r="F12" s="5"/>
      <c r="G12" s="47">
        <f>SUM(G8:G11)</f>
        <v>24366.93</v>
      </c>
    </row>
    <row r="13" spans="1:11" x14ac:dyDescent="0.2">
      <c r="A13" s="13"/>
      <c r="E13" s="5"/>
      <c r="F13" s="5"/>
      <c r="G13" s="5"/>
    </row>
    <row r="14" spans="1:11" x14ac:dyDescent="0.2">
      <c r="A14" s="13"/>
      <c r="C14" s="14" t="s">
        <v>31</v>
      </c>
      <c r="D14" s="2" t="s">
        <v>48</v>
      </c>
      <c r="E14" s="5"/>
      <c r="F14" s="5"/>
      <c r="G14" s="5"/>
    </row>
    <row r="15" spans="1:11" x14ac:dyDescent="0.2">
      <c r="A15" s="13"/>
      <c r="E15" s="5"/>
      <c r="F15" s="5"/>
      <c r="G15" s="5"/>
    </row>
    <row r="16" spans="1:11" x14ac:dyDescent="0.2">
      <c r="A16" s="13">
        <v>0</v>
      </c>
      <c r="C16" s="2" t="s">
        <v>49</v>
      </c>
      <c r="E16" s="5">
        <f>Notes!$E$43</f>
        <v>0</v>
      </c>
      <c r="F16" s="5"/>
      <c r="G16" s="5">
        <f>E16</f>
        <v>0</v>
      </c>
    </row>
    <row r="17" spans="1:13" x14ac:dyDescent="0.2">
      <c r="A17" s="13" t="s">
        <v>29</v>
      </c>
      <c r="E17" s="5" t="s">
        <v>29</v>
      </c>
      <c r="F17" s="5"/>
      <c r="G17" s="5" t="s">
        <v>29</v>
      </c>
    </row>
    <row r="18" spans="1:13" x14ac:dyDescent="0.2">
      <c r="A18" s="13"/>
      <c r="E18" s="5"/>
      <c r="F18" s="5"/>
      <c r="G18" s="47"/>
    </row>
    <row r="19" spans="1:13" x14ac:dyDescent="0.2">
      <c r="A19" s="13">
        <f>A12-A16</f>
        <v>17610.78</v>
      </c>
      <c r="C19" s="2" t="s">
        <v>50</v>
      </c>
      <c r="E19" s="5"/>
      <c r="F19" s="5"/>
      <c r="G19" s="5">
        <f>G12-G16</f>
        <v>24366.93</v>
      </c>
      <c r="M19" s="5"/>
    </row>
    <row r="20" spans="1:13" x14ac:dyDescent="0.2">
      <c r="A20" s="25" t="s">
        <v>29</v>
      </c>
      <c r="G20" s="2" t="s">
        <v>29</v>
      </c>
    </row>
    <row r="21" spans="1:13" x14ac:dyDescent="0.2">
      <c r="A21" s="25"/>
      <c r="G21" s="48"/>
    </row>
    <row r="22" spans="1:13" x14ac:dyDescent="0.2">
      <c r="A22" s="25"/>
    </row>
    <row r="23" spans="1:13" x14ac:dyDescent="0.2">
      <c r="A23" s="25"/>
      <c r="C23" s="2" t="s">
        <v>51</v>
      </c>
    </row>
    <row r="24" spans="1:13" x14ac:dyDescent="0.2">
      <c r="A24" s="25"/>
    </row>
    <row r="25" spans="1:13" x14ac:dyDescent="0.2">
      <c r="A25" s="13">
        <v>13564</v>
      </c>
      <c r="C25" s="2" t="str">
        <f>"Balance at "&amp;(Cash!$B$12)</f>
        <v>Balance at 31st March 2015</v>
      </c>
      <c r="G25" s="5">
        <f>A29</f>
        <v>17610.78</v>
      </c>
    </row>
    <row r="26" spans="1:13" x14ac:dyDescent="0.2">
      <c r="A26" s="13">
        <f>A29-A25</f>
        <v>4046.7799999999988</v>
      </c>
      <c r="C26" s="2" t="s">
        <v>39</v>
      </c>
      <c r="G26" s="5">
        <f>Income!$H$39</f>
        <v>6756.1499999999978</v>
      </c>
    </row>
    <row r="27" spans="1:13" x14ac:dyDescent="0.2">
      <c r="A27" s="25"/>
      <c r="C27"/>
    </row>
    <row r="28" spans="1:13" x14ac:dyDescent="0.2">
      <c r="A28" s="25"/>
    </row>
    <row r="29" spans="1:13" x14ac:dyDescent="0.2">
      <c r="A29" s="49">
        <v>17610.78</v>
      </c>
      <c r="G29" s="47">
        <f>SUM(G25:G28)</f>
        <v>24366.929999999997</v>
      </c>
      <c r="L29" s="5"/>
    </row>
    <row r="30" spans="1:13" x14ac:dyDescent="0.2">
      <c r="A30" s="2" t="s">
        <v>29</v>
      </c>
      <c r="G30" s="2" t="s">
        <v>29</v>
      </c>
    </row>
    <row r="31" spans="1:13" x14ac:dyDescent="0.2">
      <c r="A31" s="25"/>
    </row>
    <row r="32" spans="1:13" x14ac:dyDescent="0.2">
      <c r="A32" s="25"/>
    </row>
    <row r="33" spans="1:8" x14ac:dyDescent="0.2">
      <c r="A33" s="25"/>
    </row>
    <row r="34" spans="1:8" x14ac:dyDescent="0.2">
      <c r="A34" s="25"/>
      <c r="C34" s="2" t="s">
        <v>52</v>
      </c>
    </row>
    <row r="35" spans="1:8" x14ac:dyDescent="0.2">
      <c r="A35" s="25"/>
      <c r="C35" s="2" t="str">
        <f ca="1">"as at "&amp;(E3)&amp;" and reflects its income and expenditure during the year "</f>
        <v xml:space="preserve">as at 31st March 2016 and reflects its income and expenditure during the year </v>
      </c>
    </row>
    <row r="39" spans="1:8" x14ac:dyDescent="0.2">
      <c r="C39" s="2" t="s">
        <v>53</v>
      </c>
    </row>
    <row r="40" spans="1:8" x14ac:dyDescent="0.2">
      <c r="F40" s="26"/>
      <c r="G40" s="26"/>
    </row>
    <row r="45" spans="1:8" x14ac:dyDescent="0.2">
      <c r="C45" s="26"/>
      <c r="D45" s="26"/>
      <c r="F45" s="26"/>
      <c r="G45" s="26"/>
    </row>
    <row r="46" spans="1:8" x14ac:dyDescent="0.2">
      <c r="C46" s="2" t="s">
        <v>54</v>
      </c>
      <c r="F46" s="2" t="s">
        <v>55</v>
      </c>
      <c r="H46" s="26"/>
    </row>
  </sheetData>
  <phoneticPr fontId="5" type="noConversion"/>
  <pageMargins left="0.97986111111111107" right="1.179861111111111" top="0.97986111111111107" bottom="1.179861111111111" header="0.5" footer="0.5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M89"/>
  <sheetViews>
    <sheetView showOutlineSymbols="0" topLeftCell="A22" zoomScale="87" workbookViewId="0">
      <selection activeCell="J84" sqref="J84"/>
    </sheetView>
  </sheetViews>
  <sheetFormatPr defaultColWidth="9.6640625" defaultRowHeight="15" x14ac:dyDescent="0.2"/>
  <cols>
    <col min="1" max="1" width="7.6640625" style="2" customWidth="1"/>
    <col min="2" max="2" width="5.6640625" style="2" customWidth="1"/>
    <col min="3" max="5" width="9.6640625" style="2"/>
    <col min="6" max="6" width="10.33203125" style="2" bestFit="1" customWidth="1"/>
    <col min="7" max="16384" width="9.6640625" style="2"/>
  </cols>
  <sheetData>
    <row r="1" spans="1:13" ht="15.75" x14ac:dyDescent="0.25">
      <c r="A1" s="12"/>
      <c r="E1" s="2" t="s">
        <v>56</v>
      </c>
    </row>
    <row r="2" spans="1:13" x14ac:dyDescent="0.2">
      <c r="E2" s="2" t="str">
        <f ca="1">Balance!$E$3</f>
        <v>31st March 2016</v>
      </c>
    </row>
    <row r="4" spans="1:13" x14ac:dyDescent="0.2">
      <c r="A4" s="2" t="s">
        <v>57</v>
      </c>
    </row>
    <row r="6" spans="1:13" x14ac:dyDescent="0.2">
      <c r="B6" s="39" t="s">
        <v>183</v>
      </c>
    </row>
    <row r="8" spans="1:13" x14ac:dyDescent="0.2">
      <c r="A8" s="2" t="s">
        <v>58</v>
      </c>
    </row>
    <row r="9" spans="1:13" x14ac:dyDescent="0.2">
      <c r="B9" s="2" t="s">
        <v>59</v>
      </c>
    </row>
    <row r="11" spans="1:13" x14ac:dyDescent="0.2">
      <c r="A11" s="2" t="s">
        <v>60</v>
      </c>
    </row>
    <row r="12" spans="1:13" x14ac:dyDescent="0.2">
      <c r="B12" s="2" t="s">
        <v>59</v>
      </c>
    </row>
    <row r="14" spans="1:13" x14ac:dyDescent="0.2">
      <c r="A14" s="2" t="str">
        <f ca="1">"Debtors at "&amp;(E2)</f>
        <v>Debtors at 31st March 2016</v>
      </c>
    </row>
    <row r="15" spans="1:13" x14ac:dyDescent="0.2">
      <c r="B15" s="2" t="s">
        <v>61</v>
      </c>
    </row>
    <row r="16" spans="1:13" x14ac:dyDescent="0.2">
      <c r="E16"/>
      <c r="F16" s="27"/>
      <c r="G16" s="27"/>
      <c r="J16"/>
      <c r="L16"/>
      <c r="M16" s="27"/>
    </row>
    <row r="17" spans="1:13" x14ac:dyDescent="0.2">
      <c r="C17"/>
      <c r="E17"/>
      <c r="F17" s="27"/>
      <c r="G17" s="27"/>
      <c r="J17"/>
      <c r="L17"/>
      <c r="M17" s="27"/>
    </row>
    <row r="18" spans="1:13" x14ac:dyDescent="0.2">
      <c r="C18"/>
      <c r="E18"/>
      <c r="F18" s="27"/>
      <c r="J18"/>
      <c r="L18"/>
      <c r="M18" s="27"/>
    </row>
    <row r="19" spans="1:13" x14ac:dyDescent="0.2">
      <c r="C19"/>
      <c r="E19" s="39"/>
      <c r="F19" s="27"/>
      <c r="J19"/>
      <c r="L19"/>
      <c r="M19" s="27"/>
    </row>
    <row r="20" spans="1:13" x14ac:dyDescent="0.2">
      <c r="C20" t="s">
        <v>11</v>
      </c>
      <c r="E20" t="str">
        <f>Cash!B16</f>
        <v>2015/16</v>
      </c>
      <c r="F20" s="85">
        <f>Payments!L5</f>
        <v>814.66</v>
      </c>
    </row>
    <row r="21" spans="1:13" ht="15.75" thickBot="1" x14ac:dyDescent="0.25">
      <c r="F21" s="27"/>
      <c r="M21" s="27"/>
    </row>
    <row r="22" spans="1:13" ht="16.5" thickTop="1" thickBot="1" x14ac:dyDescent="0.25">
      <c r="F22" s="86">
        <f>SUM(F16:F21)</f>
        <v>814.66</v>
      </c>
      <c r="H22" s="45"/>
    </row>
    <row r="23" spans="1:13" ht="15.75" thickTop="1" x14ac:dyDescent="0.2">
      <c r="B23"/>
      <c r="F23" s="28"/>
    </row>
    <row r="24" spans="1:13" x14ac:dyDescent="0.2">
      <c r="A24" s="2" t="s">
        <v>62</v>
      </c>
    </row>
    <row r="25" spans="1:13" x14ac:dyDescent="0.2">
      <c r="B25" s="2" t="s">
        <v>59</v>
      </c>
    </row>
    <row r="27" spans="1:13" x14ac:dyDescent="0.2">
      <c r="A27" s="2" t="s">
        <v>63</v>
      </c>
    </row>
    <row r="28" spans="1:13" x14ac:dyDescent="0.2">
      <c r="B28" s="2" t="s">
        <v>59</v>
      </c>
    </row>
    <row r="30" spans="1:13" x14ac:dyDescent="0.2">
      <c r="A30" s="2" t="s">
        <v>64</v>
      </c>
    </row>
    <row r="31" spans="1:13" x14ac:dyDescent="0.2">
      <c r="D31" s="27"/>
    </row>
    <row r="32" spans="1:13" x14ac:dyDescent="0.2">
      <c r="B32" s="2" t="s">
        <v>9</v>
      </c>
      <c r="D32" s="2" t="s">
        <v>65</v>
      </c>
    </row>
    <row r="33" spans="1:5" x14ac:dyDescent="0.2">
      <c r="D33" s="27"/>
    </row>
    <row r="35" spans="1:5" x14ac:dyDescent="0.2">
      <c r="A35" s="2" t="str">
        <f ca="1">"Creditors at "&amp;(E2)</f>
        <v>Creditors at 31st March 2016</v>
      </c>
    </row>
    <row r="36" spans="1:5" x14ac:dyDescent="0.2">
      <c r="B36" s="30"/>
      <c r="C36" s="39"/>
      <c r="E36" s="27"/>
    </row>
    <row r="37" spans="1:5" x14ac:dyDescent="0.2">
      <c r="B37" s="30"/>
      <c r="C37" s="39"/>
      <c r="E37" s="27"/>
    </row>
    <row r="38" spans="1:5" x14ac:dyDescent="0.2">
      <c r="B38" s="30"/>
      <c r="C38" s="39"/>
      <c r="E38" s="27"/>
    </row>
    <row r="39" spans="1:5" x14ac:dyDescent="0.2">
      <c r="B39" s="30"/>
      <c r="C39" s="39"/>
      <c r="E39" s="27"/>
    </row>
    <row r="40" spans="1:5" x14ac:dyDescent="0.2">
      <c r="B40" s="30"/>
      <c r="C40" s="39"/>
      <c r="E40" s="27"/>
    </row>
    <row r="41" spans="1:5" x14ac:dyDescent="0.2">
      <c r="C41" s="39"/>
      <c r="E41" s="27"/>
    </row>
    <row r="43" spans="1:5" ht="15.75" thickBot="1" x14ac:dyDescent="0.25">
      <c r="E43" s="85">
        <f>SUM(E36:E42)</f>
        <v>0</v>
      </c>
    </row>
    <row r="44" spans="1:5" ht="15.75" thickTop="1" x14ac:dyDescent="0.2">
      <c r="E44" s="28"/>
    </row>
    <row r="45" spans="1:5" x14ac:dyDescent="0.2">
      <c r="A45" s="2" t="s">
        <v>66</v>
      </c>
      <c r="D45" t="s">
        <v>59</v>
      </c>
      <c r="E45" s="2">
        <v>0</v>
      </c>
    </row>
    <row r="46" spans="1:5" x14ac:dyDescent="0.2">
      <c r="B46" t="s">
        <v>90</v>
      </c>
      <c r="D46" t="s">
        <v>91</v>
      </c>
      <c r="E46" s="2">
        <v>0</v>
      </c>
    </row>
    <row r="47" spans="1:5" x14ac:dyDescent="0.2">
      <c r="B47"/>
    </row>
    <row r="49" spans="1:6" x14ac:dyDescent="0.2">
      <c r="A49" s="2" t="s">
        <v>67</v>
      </c>
    </row>
    <row r="50" spans="1:6" x14ac:dyDescent="0.2">
      <c r="B50" s="2" t="s">
        <v>274</v>
      </c>
    </row>
    <row r="51" spans="1:6" x14ac:dyDescent="0.2">
      <c r="B51" s="2" t="s">
        <v>275</v>
      </c>
    </row>
    <row r="53" spans="1:6" x14ac:dyDescent="0.2">
      <c r="A53" s="2" t="s">
        <v>68</v>
      </c>
      <c r="B53"/>
      <c r="C53" s="1"/>
    </row>
    <row r="54" spans="1:6" x14ac:dyDescent="0.2">
      <c r="F54" s="27"/>
    </row>
    <row r="55" spans="1:6" x14ac:dyDescent="0.2">
      <c r="B55" t="s">
        <v>272</v>
      </c>
      <c r="F55" s="27"/>
    </row>
    <row r="56" spans="1:6" x14ac:dyDescent="0.2">
      <c r="F56" s="27"/>
    </row>
    <row r="57" spans="1:6" x14ac:dyDescent="0.2">
      <c r="B57"/>
      <c r="F57" s="27"/>
    </row>
    <row r="58" spans="1:6" x14ac:dyDescent="0.2">
      <c r="A58" s="2" t="s">
        <v>69</v>
      </c>
    </row>
    <row r="60" spans="1:6" x14ac:dyDescent="0.2">
      <c r="B60" s="39" t="s">
        <v>184</v>
      </c>
    </row>
    <row r="61" spans="1:6" x14ac:dyDescent="0.2">
      <c r="B61" s="2" t="s">
        <v>69</v>
      </c>
      <c r="F61" s="85">
        <v>0</v>
      </c>
    </row>
    <row r="62" spans="1:6" x14ac:dyDescent="0.2">
      <c r="B62" s="2" t="s">
        <v>70</v>
      </c>
      <c r="F62" s="85">
        <f>SUM(Cash!$D$29:$E$29)-F61</f>
        <v>23572.27</v>
      </c>
    </row>
    <row r="63" spans="1:6" x14ac:dyDescent="0.2">
      <c r="B63" s="2" t="s">
        <v>71</v>
      </c>
      <c r="F63" s="29"/>
    </row>
    <row r="64" spans="1:6" x14ac:dyDescent="0.2">
      <c r="C64" s="39" t="s">
        <v>59</v>
      </c>
      <c r="E64" s="27"/>
      <c r="F64" s="29"/>
    </row>
    <row r="65" spans="1:7" x14ac:dyDescent="0.2">
      <c r="C65" s="39"/>
      <c r="E65" s="27"/>
      <c r="F65" s="29"/>
    </row>
    <row r="66" spans="1:7" x14ac:dyDescent="0.2">
      <c r="A66" s="2" t="s">
        <v>72</v>
      </c>
    </row>
    <row r="67" spans="1:7" x14ac:dyDescent="0.2">
      <c r="B67" s="2" t="s">
        <v>59</v>
      </c>
    </row>
    <row r="69" spans="1:7" x14ac:dyDescent="0.2">
      <c r="A69" s="2" t="s">
        <v>73</v>
      </c>
    </row>
    <row r="71" spans="1:7" x14ac:dyDescent="0.2">
      <c r="B71" s="2" t="s">
        <v>97</v>
      </c>
      <c r="D71" s="39" t="s">
        <v>185</v>
      </c>
      <c r="E71" s="2" t="s">
        <v>98</v>
      </c>
    </row>
    <row r="72" spans="1:7" x14ac:dyDescent="0.2">
      <c r="B72" s="2" t="s">
        <v>100</v>
      </c>
    </row>
    <row r="73" spans="1:7" x14ac:dyDescent="0.2">
      <c r="B73" s="39" t="s">
        <v>94</v>
      </c>
      <c r="C73" s="43">
        <v>5</v>
      </c>
      <c r="D73" s="39" t="s">
        <v>101</v>
      </c>
      <c r="E73"/>
      <c r="F73" s="44" t="e">
        <f>C73*D71</f>
        <v>#VALUE!</v>
      </c>
    </row>
    <row r="74" spans="1:7" x14ac:dyDescent="0.2">
      <c r="B74" s="2" t="s">
        <v>99</v>
      </c>
    </row>
    <row r="75" spans="1:7" x14ac:dyDescent="0.2">
      <c r="D75" s="42" t="s">
        <v>195</v>
      </c>
      <c r="G75" s="85">
        <v>350</v>
      </c>
    </row>
    <row r="76" spans="1:7" ht="15.75" thickBot="1" x14ac:dyDescent="0.25">
      <c r="D76" s="42" t="s">
        <v>197</v>
      </c>
      <c r="G76" s="87">
        <v>100</v>
      </c>
    </row>
    <row r="77" spans="1:7" x14ac:dyDescent="0.2">
      <c r="G77" s="85">
        <f>Payments!AF4</f>
        <v>450</v>
      </c>
    </row>
    <row r="79" spans="1:7" x14ac:dyDescent="0.2">
      <c r="A79" s="2" t="s">
        <v>74</v>
      </c>
    </row>
    <row r="80" spans="1:7" x14ac:dyDescent="0.2">
      <c r="B80" s="2" t="s">
        <v>59</v>
      </c>
    </row>
    <row r="82" spans="1:2" x14ac:dyDescent="0.2">
      <c r="A82" s="2" t="s">
        <v>75</v>
      </c>
    </row>
    <row r="83" spans="1:2" x14ac:dyDescent="0.2">
      <c r="B83" s="2" t="s">
        <v>76</v>
      </c>
    </row>
    <row r="85" spans="1:2" x14ac:dyDescent="0.2">
      <c r="A85" s="2" t="s">
        <v>77</v>
      </c>
    </row>
    <row r="86" spans="1:2" x14ac:dyDescent="0.2">
      <c r="B86" s="2" t="s">
        <v>59</v>
      </c>
    </row>
    <row r="88" spans="1:2" x14ac:dyDescent="0.2">
      <c r="A88" s="2" t="s">
        <v>78</v>
      </c>
    </row>
    <row r="89" spans="1:2" x14ac:dyDescent="0.2">
      <c r="B89" s="2" t="s">
        <v>59</v>
      </c>
    </row>
  </sheetData>
  <phoneticPr fontId="5" type="noConversion"/>
  <pageMargins left="0.97986111111111107" right="1.179861111111111" top="0.97986111111111107" bottom="1.179861111111111" header="0.5" footer="0.5"/>
  <pageSetup paperSize="9" scale="71" fitToHeight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sqref="A1:S31"/>
    </sheetView>
  </sheetViews>
  <sheetFormatPr defaultRowHeight="15" x14ac:dyDescent="0.2"/>
  <cols>
    <col min="1" max="1" width="25.21875" customWidth="1"/>
    <col min="2" max="2" width="3.88671875" customWidth="1"/>
    <col min="3" max="3" width="10" customWidth="1"/>
    <col min="4" max="4" width="10.44140625" customWidth="1"/>
    <col min="5" max="5" width="6.5546875" customWidth="1"/>
    <col min="9" max="9" width="4.88671875" customWidth="1"/>
    <col min="10" max="10" width="4.109375" customWidth="1"/>
    <col min="12" max="12" width="3.6640625" customWidth="1"/>
    <col min="14" max="14" width="4.44140625" customWidth="1"/>
  </cols>
  <sheetData>
    <row r="1" spans="1:15" x14ac:dyDescent="0.2">
      <c r="A1" t="s">
        <v>92</v>
      </c>
      <c r="D1" t="str">
        <f ca="1">Balance!E3</f>
        <v>31st March 2016</v>
      </c>
    </row>
    <row r="3" spans="1:15" x14ac:dyDescent="0.2">
      <c r="K3" t="s">
        <v>282</v>
      </c>
    </row>
    <row r="5" spans="1:15" x14ac:dyDescent="0.2">
      <c r="C5" t="s">
        <v>25</v>
      </c>
      <c r="D5" t="s">
        <v>79</v>
      </c>
      <c r="I5" t="s">
        <v>283</v>
      </c>
      <c r="K5" t="s">
        <v>284</v>
      </c>
      <c r="M5" t="s">
        <v>285</v>
      </c>
      <c r="O5" t="s">
        <v>286</v>
      </c>
    </row>
    <row r="6" spans="1:15" x14ac:dyDescent="0.2">
      <c r="C6" t="s">
        <v>281</v>
      </c>
    </row>
    <row r="7" spans="1:15" x14ac:dyDescent="0.2">
      <c r="A7" t="s">
        <v>80</v>
      </c>
      <c r="C7" s="89">
        <v>13564</v>
      </c>
      <c r="D7" s="89">
        <v>17611</v>
      </c>
      <c r="I7">
        <v>1</v>
      </c>
      <c r="K7" s="31">
        <v>13260</v>
      </c>
      <c r="L7" s="69"/>
      <c r="M7" s="31">
        <v>13564</v>
      </c>
      <c r="O7" s="31" t="s">
        <v>289</v>
      </c>
    </row>
    <row r="8" spans="1:15" x14ac:dyDescent="0.2">
      <c r="C8" s="31"/>
      <c r="D8" s="31"/>
      <c r="K8" s="31"/>
      <c r="M8" s="31"/>
      <c r="O8" s="31"/>
    </row>
    <row r="9" spans="1:15" x14ac:dyDescent="0.2">
      <c r="A9" t="s">
        <v>8</v>
      </c>
      <c r="C9" s="31">
        <v>6080</v>
      </c>
      <c r="D9" s="31">
        <f>Income!H8</f>
        <v>7296</v>
      </c>
      <c r="I9">
        <v>2</v>
      </c>
      <c r="K9" s="31">
        <v>6080</v>
      </c>
      <c r="L9" s="69"/>
      <c r="M9" s="31">
        <v>6080</v>
      </c>
      <c r="O9" s="31"/>
    </row>
    <row r="10" spans="1:15" x14ac:dyDescent="0.2">
      <c r="C10" s="31"/>
      <c r="D10" s="31"/>
      <c r="G10" s="50"/>
      <c r="K10" s="31"/>
      <c r="L10" s="69"/>
      <c r="M10" s="31"/>
      <c r="O10" s="31"/>
    </row>
    <row r="11" spans="1:15" x14ac:dyDescent="0.2">
      <c r="A11" t="s">
        <v>81</v>
      </c>
      <c r="C11" s="89">
        <v>5968</v>
      </c>
      <c r="D11" s="89">
        <f>Income!H16-Audit!D9</f>
        <v>13328.3</v>
      </c>
      <c r="I11">
        <v>3</v>
      </c>
      <c r="K11" s="31">
        <v>6272</v>
      </c>
      <c r="L11" s="69"/>
      <c r="M11" s="31">
        <v>5968</v>
      </c>
      <c r="O11" s="31" t="s">
        <v>290</v>
      </c>
    </row>
    <row r="12" spans="1:15" x14ac:dyDescent="0.2">
      <c r="C12" s="31"/>
      <c r="D12" s="31"/>
      <c r="K12" s="31"/>
      <c r="L12" s="69"/>
      <c r="M12" s="31"/>
      <c r="O12" s="31"/>
    </row>
    <row r="13" spans="1:15" x14ac:dyDescent="0.2">
      <c r="A13" t="s">
        <v>82</v>
      </c>
      <c r="C13" s="31">
        <v>1802</v>
      </c>
      <c r="D13" s="31">
        <f>Income!F22</f>
        <v>1931.4100000000003</v>
      </c>
      <c r="I13">
        <v>4</v>
      </c>
      <c r="K13" s="31">
        <v>1802</v>
      </c>
      <c r="L13" s="69"/>
      <c r="M13" s="31">
        <v>1802</v>
      </c>
      <c r="O13" s="31"/>
    </row>
    <row r="14" spans="1:15" x14ac:dyDescent="0.2">
      <c r="C14" s="31"/>
      <c r="D14" s="31"/>
      <c r="K14" s="31"/>
      <c r="L14" s="69"/>
      <c r="M14" s="31"/>
      <c r="O14" s="31"/>
    </row>
    <row r="15" spans="1:15" x14ac:dyDescent="0.2">
      <c r="A15" t="s">
        <v>83</v>
      </c>
      <c r="C15" s="31">
        <v>0</v>
      </c>
      <c r="D15" s="89">
        <f>Income!F24</f>
        <v>0</v>
      </c>
      <c r="I15">
        <v>5</v>
      </c>
      <c r="K15" s="31">
        <v>0</v>
      </c>
      <c r="L15" s="69"/>
      <c r="M15" s="31">
        <v>0</v>
      </c>
      <c r="O15" s="31"/>
    </row>
    <row r="16" spans="1:15" x14ac:dyDescent="0.2">
      <c r="C16" s="31"/>
      <c r="D16" s="31"/>
      <c r="K16" s="31"/>
      <c r="L16" s="69"/>
      <c r="M16" s="31"/>
      <c r="O16" s="31"/>
    </row>
    <row r="17" spans="1:15" x14ac:dyDescent="0.2">
      <c r="A17" t="s">
        <v>84</v>
      </c>
      <c r="C17" s="89">
        <v>6199</v>
      </c>
      <c r="D17" s="89">
        <f>Income!H36-Income!F22-Income!F24</f>
        <v>11936.740000000002</v>
      </c>
      <c r="I17">
        <v>6</v>
      </c>
      <c r="K17" s="31">
        <v>6709</v>
      </c>
      <c r="L17" s="69"/>
      <c r="M17" s="31">
        <v>6199</v>
      </c>
      <c r="O17" s="31" t="s">
        <v>287</v>
      </c>
    </row>
    <row r="18" spans="1:15" x14ac:dyDescent="0.2">
      <c r="C18" s="31"/>
      <c r="D18" s="31"/>
      <c r="K18" s="31"/>
      <c r="L18" s="69"/>
      <c r="M18" s="31"/>
      <c r="O18" s="31"/>
    </row>
    <row r="19" spans="1:15" x14ac:dyDescent="0.2">
      <c r="A19" t="s">
        <v>85</v>
      </c>
      <c r="C19" s="89">
        <v>17611</v>
      </c>
      <c r="D19" s="31">
        <f>Balance!G29</f>
        <v>24366.929999999997</v>
      </c>
      <c r="I19">
        <v>7</v>
      </c>
      <c r="K19" s="31">
        <v>17101</v>
      </c>
      <c r="L19" s="69"/>
      <c r="M19" s="31">
        <v>17611</v>
      </c>
      <c r="O19" s="31" t="s">
        <v>288</v>
      </c>
    </row>
    <row r="20" spans="1:15" x14ac:dyDescent="0.2">
      <c r="C20" s="31"/>
      <c r="D20" s="31"/>
      <c r="K20" s="31"/>
      <c r="L20" s="69"/>
      <c r="M20" s="31"/>
      <c r="O20" s="31"/>
    </row>
    <row r="21" spans="1:15" x14ac:dyDescent="0.2">
      <c r="C21" s="88">
        <f>ROUND(C7,0)+ROUND(C9,0)+ROUND(C11,0)-ROUND(C13,0)-ROUND(C15,0)-ROUND(C17,0)-ROUND(C19,0)</f>
        <v>0</v>
      </c>
      <c r="D21" s="88">
        <f>ROUND(D7,0)+ROUND(D9,0)+ROUND(D11,0)-ROUND(D13,0)-ROUND(D15,0)-ROUND(D17,0)-ROUND(D19,0)</f>
        <v>0</v>
      </c>
      <c r="F21" s="50" t="s">
        <v>86</v>
      </c>
      <c r="I21" s="31"/>
      <c r="K21" s="31"/>
      <c r="L21" s="69"/>
      <c r="M21" s="31"/>
      <c r="O21" s="31"/>
    </row>
    <row r="22" spans="1:15" x14ac:dyDescent="0.2">
      <c r="C22" s="31"/>
      <c r="D22" s="31"/>
      <c r="F22" s="50" t="s">
        <v>93</v>
      </c>
      <c r="K22" s="31"/>
      <c r="L22" s="69"/>
      <c r="M22" s="31"/>
      <c r="O22" s="31"/>
    </row>
    <row r="23" spans="1:15" x14ac:dyDescent="0.2">
      <c r="A23" t="s">
        <v>87</v>
      </c>
      <c r="C23" s="31">
        <v>17101</v>
      </c>
      <c r="D23" s="89">
        <f>SUM(Cash!D29:E29)-Cash!E21</f>
        <v>23552.27</v>
      </c>
      <c r="I23">
        <v>8</v>
      </c>
      <c r="K23" s="31">
        <v>17101</v>
      </c>
      <c r="L23" s="69"/>
      <c r="M23" s="31">
        <v>17101</v>
      </c>
      <c r="O23" s="31"/>
    </row>
    <row r="24" spans="1:15" x14ac:dyDescent="0.2">
      <c r="C24" s="31"/>
      <c r="D24" s="31"/>
      <c r="K24" s="31"/>
      <c r="L24" s="69"/>
      <c r="M24" s="31"/>
      <c r="O24" s="31"/>
    </row>
    <row r="25" spans="1:15" x14ac:dyDescent="0.2">
      <c r="A25" t="s">
        <v>88</v>
      </c>
      <c r="C25" s="31">
        <v>39717</v>
      </c>
      <c r="D25" s="31">
        <f>'[1]2015-16'!$D$3</f>
        <v>42624.759999999995</v>
      </c>
      <c r="I25">
        <v>9</v>
      </c>
      <c r="K25" s="31">
        <v>39717</v>
      </c>
      <c r="L25" s="69"/>
      <c r="M25" s="31">
        <v>39717</v>
      </c>
      <c r="O25" s="31"/>
    </row>
    <row r="26" spans="1:15" x14ac:dyDescent="0.2">
      <c r="C26" s="31"/>
      <c r="D26" s="31"/>
      <c r="K26" s="31"/>
      <c r="L26" s="69"/>
      <c r="M26" s="31"/>
      <c r="O26" s="31"/>
    </row>
    <row r="27" spans="1:15" x14ac:dyDescent="0.2">
      <c r="A27" t="s">
        <v>89</v>
      </c>
      <c r="C27" s="31">
        <v>0</v>
      </c>
      <c r="D27" s="31">
        <f>Notes!E45</f>
        <v>0</v>
      </c>
      <c r="I27">
        <v>10</v>
      </c>
      <c r="K27" s="31">
        <v>0</v>
      </c>
      <c r="L27" s="69"/>
      <c r="M27" s="31">
        <v>0</v>
      </c>
      <c r="O27" s="31"/>
    </row>
    <row r="30" spans="1:15" x14ac:dyDescent="0.2">
      <c r="G30" s="3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Settings</vt:lpstr>
      <vt:lpstr>Report</vt:lpstr>
      <vt:lpstr>Cash</vt:lpstr>
      <vt:lpstr>Receipts</vt:lpstr>
      <vt:lpstr>Payments</vt:lpstr>
      <vt:lpstr>Income</vt:lpstr>
      <vt:lpstr>Balance</vt:lpstr>
      <vt:lpstr>Notes</vt:lpstr>
      <vt:lpstr>Audit</vt:lpstr>
      <vt:lpstr>Worksheet</vt:lpstr>
      <vt:lpstr>Audit!Print_Area</vt:lpstr>
      <vt:lpstr>Cash!Print_Area</vt:lpstr>
      <vt:lpstr>Payments!Print_Area</vt:lpstr>
      <vt:lpstr>Report!Print_Area</vt:lpstr>
      <vt:lpstr>Settings!Print_Area</vt:lpstr>
      <vt:lpstr>PRINTS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Anne Davies</cp:lastModifiedBy>
  <cp:lastPrinted>2016-08-30T11:07:40Z</cp:lastPrinted>
  <dcterms:created xsi:type="dcterms:W3CDTF">2006-07-15T10:32:39Z</dcterms:created>
  <dcterms:modified xsi:type="dcterms:W3CDTF">2017-01-31T16:15:45Z</dcterms:modified>
</cp:coreProperties>
</file>